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0" yWindow="-20" windowWidth="19420" windowHeight="6380" tabRatio="738" activeTab="3"/>
  </bookViews>
  <sheets>
    <sheet name="Explanation" sheetId="17" r:id="rId1"/>
    <sheet name="Firm demography (areas)" sheetId="4" r:id="rId2"/>
    <sheet name="Growth composition 1" sheetId="16" r:id="rId3"/>
    <sheet name="Growth composition 2" sheetId="15" r:id="rId4"/>
  </sheets>
  <definedNames>
    <definedName name="_xlnm._FilterDatabase" localSheetId="1" hidden="1">'Firm demography (areas)'!$A$8:$AU$18</definedName>
    <definedName name="_xlnm._FilterDatabase" localSheetId="2" hidden="1">'Growth composition 1'!$A$8:$AC$18</definedName>
    <definedName name="_xlnm._FilterDatabase" localSheetId="3" hidden="1">'Growth composition 2'!$A$8:$AC$18</definedName>
    <definedName name="_xlnm.Print_Titles" localSheetId="1">'Firm demography (areas)'!$A:$A,'Firm demography (areas)'!$3:$8</definedName>
    <definedName name="_xlnm.Print_Titles" localSheetId="2">'Growth composition 1'!$A:$A,'Growth composition 1'!$3:$8</definedName>
    <definedName name="_xlnm.Print_Titles" localSheetId="3">'Growth composition 2'!$A:$A,'Growth composition 2'!$3:$8</definedName>
  </definedNames>
  <calcPr calcId="145621"/>
</workbook>
</file>

<file path=xl/calcChain.xml><?xml version="1.0" encoding="utf-8"?>
<calcChain xmlns="http://schemas.openxmlformats.org/spreadsheetml/2006/main">
  <c r="C10" i="15" l="1"/>
  <c r="F10" i="15"/>
  <c r="I10" i="15"/>
  <c r="L10" i="15"/>
  <c r="O10" i="15"/>
  <c r="R10" i="15"/>
  <c r="U10" i="15"/>
  <c r="X10" i="15"/>
  <c r="AA10" i="15"/>
  <c r="C12" i="15"/>
  <c r="F12" i="15"/>
  <c r="I12" i="15"/>
  <c r="L12" i="15"/>
  <c r="O12" i="15"/>
  <c r="R12" i="15"/>
  <c r="U12" i="15"/>
  <c r="X12" i="15"/>
  <c r="AA12" i="15"/>
  <c r="C14" i="15"/>
  <c r="F14" i="15"/>
  <c r="I14" i="15"/>
  <c r="L14" i="15"/>
  <c r="C15" i="15"/>
  <c r="F15" i="15"/>
  <c r="I15" i="15"/>
  <c r="L15" i="15"/>
  <c r="C17" i="15"/>
  <c r="F17" i="15"/>
  <c r="I17" i="15"/>
  <c r="L17" i="15"/>
  <c r="O17" i="15"/>
  <c r="R17" i="15"/>
  <c r="U17" i="15"/>
  <c r="X17" i="15"/>
  <c r="AA17" i="15"/>
  <c r="AA18" i="4" l="1"/>
  <c r="Y18" i="4"/>
  <c r="Z18" i="4"/>
  <c r="X18" i="4"/>
  <c r="W18" i="4"/>
  <c r="R21" i="4" s="1"/>
  <c r="P10" i="15" l="1"/>
  <c r="P17" i="15"/>
  <c r="P12" i="15"/>
  <c r="Q12" i="15"/>
  <c r="Q10" i="15"/>
  <c r="Q17" i="15"/>
  <c r="E20" i="15" l="1"/>
  <c r="D20" i="15"/>
  <c r="C17" i="16"/>
  <c r="C15" i="16"/>
  <c r="C14" i="16"/>
  <c r="C12" i="16"/>
  <c r="C10" i="16"/>
  <c r="G18" i="4"/>
  <c r="F18" i="4"/>
  <c r="F20" i="4" s="1"/>
  <c r="E18" i="4"/>
  <c r="D18" i="4"/>
  <c r="D20" i="4" s="1"/>
  <c r="C18" i="4"/>
  <c r="C20" i="4" s="1"/>
  <c r="D10" i="15" l="1"/>
  <c r="D14" i="15"/>
  <c r="D15" i="15"/>
  <c r="D17" i="15"/>
  <c r="D12" i="15"/>
  <c r="E12" i="15"/>
  <c r="E10" i="15"/>
  <c r="E14" i="15"/>
  <c r="E15" i="15"/>
  <c r="E17" i="15"/>
  <c r="E14" i="16"/>
  <c r="E15" i="16"/>
  <c r="E10" i="16"/>
  <c r="E17" i="16"/>
  <c r="E18" i="15"/>
  <c r="E12" i="16"/>
  <c r="E18" i="16"/>
  <c r="D12" i="16"/>
  <c r="D18" i="16"/>
  <c r="D15" i="16"/>
  <c r="D18" i="15"/>
  <c r="D10" i="16"/>
  <c r="D17" i="16"/>
  <c r="D14" i="16"/>
  <c r="C18" i="16"/>
  <c r="C18" i="15"/>
  <c r="L18" i="4"/>
  <c r="K18" i="4"/>
  <c r="J18" i="4"/>
  <c r="I18" i="4"/>
  <c r="H18" i="4"/>
  <c r="G14" i="15" l="1"/>
  <c r="G15" i="15"/>
  <c r="G17" i="15"/>
  <c r="G12" i="15"/>
  <c r="G10" i="15"/>
  <c r="H10" i="15"/>
  <c r="H14" i="15"/>
  <c r="H15" i="15"/>
  <c r="H17" i="15"/>
  <c r="H12" i="15"/>
  <c r="C21" i="4"/>
  <c r="H20" i="4"/>
  <c r="G20" i="4"/>
  <c r="K20" i="4"/>
  <c r="G21" i="4"/>
  <c r="I20" i="4"/>
  <c r="E21" i="4"/>
  <c r="E20" i="4"/>
  <c r="H20" i="15" l="1"/>
  <c r="G20" i="15"/>
  <c r="K20" i="15"/>
  <c r="J20" i="15"/>
  <c r="F15" i="16"/>
  <c r="F14" i="16"/>
  <c r="I15" i="16"/>
  <c r="I14" i="16"/>
  <c r="Q18" i="4" l="1"/>
  <c r="P18" i="4"/>
  <c r="O18" i="4"/>
  <c r="N18" i="4"/>
  <c r="M18" i="4"/>
  <c r="K14" i="15" l="1"/>
  <c r="K15" i="15"/>
  <c r="K17" i="15"/>
  <c r="K12" i="15"/>
  <c r="K10" i="15"/>
  <c r="J14" i="15"/>
  <c r="J15" i="15"/>
  <c r="J17" i="15"/>
  <c r="J12" i="15"/>
  <c r="J10" i="15"/>
  <c r="D23" i="15"/>
  <c r="I18" i="15"/>
  <c r="H21" i="4"/>
  <c r="J20" i="4"/>
  <c r="J21" i="4"/>
  <c r="L20" i="4"/>
  <c r="L21" i="4"/>
  <c r="D27" i="15"/>
  <c r="D26" i="15"/>
  <c r="D25" i="15"/>
  <c r="D24" i="15"/>
  <c r="D28" i="15"/>
  <c r="N20" i="4"/>
  <c r="J18" i="15"/>
  <c r="J14" i="16"/>
  <c r="J15" i="16"/>
  <c r="M20" i="4"/>
  <c r="H14" i="16"/>
  <c r="H18" i="15"/>
  <c r="H15" i="16"/>
  <c r="F18" i="15"/>
  <c r="P20" i="4"/>
  <c r="K15" i="16"/>
  <c r="K14" i="16"/>
  <c r="K18" i="15"/>
  <c r="G14" i="16"/>
  <c r="G15" i="16"/>
  <c r="G18" i="15"/>
  <c r="V18" i="4"/>
  <c r="T18" i="4"/>
  <c r="U18" i="4"/>
  <c r="Q21" i="4" s="1"/>
  <c r="S18" i="4"/>
  <c r="O21" i="4" s="1"/>
  <c r="R18" i="4"/>
  <c r="T21" i="4" l="1"/>
  <c r="M12" i="15"/>
  <c r="M10" i="15"/>
  <c r="M14" i="15"/>
  <c r="M15" i="15"/>
  <c r="M17" i="15"/>
  <c r="N14" i="15"/>
  <c r="N15" i="15"/>
  <c r="N17" i="15"/>
  <c r="N12" i="15"/>
  <c r="N10" i="15"/>
  <c r="R20" i="4"/>
  <c r="M21" i="4"/>
  <c r="V21" i="4"/>
  <c r="S20" i="4"/>
  <c r="O20" i="4"/>
  <c r="U20" i="4"/>
  <c r="Q20" i="4"/>
  <c r="V20" i="4"/>
  <c r="T20" i="4"/>
  <c r="AF18" i="4"/>
  <c r="AE18" i="4"/>
  <c r="AA21" i="4" s="1"/>
  <c r="AD18" i="4"/>
  <c r="AC18" i="4"/>
  <c r="AB18" i="4"/>
  <c r="W21" i="4" s="1"/>
  <c r="AK18" i="4"/>
  <c r="AJ18" i="4"/>
  <c r="AI18" i="4"/>
  <c r="AH18" i="4"/>
  <c r="AG18" i="4"/>
  <c r="AB21" i="4" s="1"/>
  <c r="AP18" i="4"/>
  <c r="AO18" i="4"/>
  <c r="AN18" i="4"/>
  <c r="AM18" i="4"/>
  <c r="AL18" i="4"/>
  <c r="AG21" i="4" s="1"/>
  <c r="AT18" i="4"/>
  <c r="AP20" i="4" s="1"/>
  <c r="AR18" i="4"/>
  <c r="AQ18" i="4"/>
  <c r="AL21" i="4" s="1"/>
  <c r="AU18" i="4"/>
  <c r="AS18" i="4"/>
  <c r="V17" i="15" l="1"/>
  <c r="V12" i="15"/>
  <c r="V10" i="15"/>
  <c r="AB10" i="15"/>
  <c r="AB17" i="15"/>
  <c r="AB12" i="15"/>
  <c r="AC12" i="15"/>
  <c r="AC10" i="15"/>
  <c r="AC17" i="15"/>
  <c r="Z17" i="15"/>
  <c r="Z12" i="15"/>
  <c r="Z10" i="15"/>
  <c r="AD21" i="4"/>
  <c r="S17" i="15"/>
  <c r="S12" i="15"/>
  <c r="S10" i="15"/>
  <c r="W17" i="15"/>
  <c r="W12" i="15"/>
  <c r="W10" i="15"/>
  <c r="Y12" i="15"/>
  <c r="Y10" i="15"/>
  <c r="Y17" i="15"/>
  <c r="T10" i="15"/>
  <c r="T17" i="15"/>
  <c r="T12" i="15"/>
  <c r="AN21" i="4"/>
  <c r="AF21" i="4"/>
  <c r="AP21" i="4"/>
  <c r="AK21" i="4"/>
  <c r="AI21" i="4"/>
  <c r="E28" i="15"/>
  <c r="Y21" i="4"/>
  <c r="E24" i="15"/>
  <c r="E23" i="15"/>
  <c r="E25" i="15"/>
  <c r="H18" i="16"/>
  <c r="H17" i="16"/>
  <c r="H12" i="16"/>
  <c r="H10" i="16"/>
  <c r="K18" i="16"/>
  <c r="K17" i="16"/>
  <c r="K12" i="16"/>
  <c r="K10" i="16"/>
  <c r="G18" i="16"/>
  <c r="G17" i="16"/>
  <c r="G12" i="16"/>
  <c r="G10" i="16"/>
  <c r="J18" i="16"/>
  <c r="J17" i="16"/>
  <c r="J12" i="16"/>
  <c r="J10" i="16"/>
  <c r="F18" i="16"/>
  <c r="F17" i="16"/>
  <c r="F12" i="16"/>
  <c r="F10" i="16"/>
  <c r="I18" i="16"/>
  <c r="I17" i="16"/>
  <c r="I12" i="16"/>
  <c r="I10" i="16"/>
  <c r="AR20" i="4" l="1"/>
  <c r="AQ20" i="4"/>
  <c r="AO20" i="4"/>
  <c r="AN20" i="4"/>
  <c r="AM20" i="4"/>
  <c r="AL20" i="4"/>
  <c r="AK20" i="4"/>
  <c r="AJ20" i="4"/>
  <c r="AI20" i="4"/>
  <c r="AH20" i="4"/>
  <c r="AG20" i="4"/>
  <c r="AF20" i="4"/>
  <c r="AE20" i="4"/>
  <c r="AD20" i="4"/>
  <c r="AC20" i="4"/>
  <c r="AB20" i="4"/>
  <c r="AA20" i="4"/>
  <c r="Z20" i="4"/>
  <c r="Y20" i="4"/>
  <c r="X20" i="4"/>
  <c r="W20" i="4"/>
  <c r="AA18" i="15" l="1"/>
  <c r="X18" i="15"/>
  <c r="U18" i="15"/>
  <c r="R18" i="15"/>
  <c r="O18" i="15"/>
  <c r="L18" i="15"/>
  <c r="AC20" i="15"/>
  <c r="AB20" i="15"/>
  <c r="AC18" i="15"/>
  <c r="AB18" i="15"/>
  <c r="Z20" i="15"/>
  <c r="Y20" i="15"/>
  <c r="Z18" i="15"/>
  <c r="Y18" i="15"/>
  <c r="W20" i="15"/>
  <c r="V20" i="15"/>
  <c r="W18" i="15"/>
  <c r="V18" i="15"/>
  <c r="T20" i="15"/>
  <c r="S20" i="15"/>
  <c r="T18" i="15"/>
  <c r="S18" i="15"/>
  <c r="Q20" i="15"/>
  <c r="P20" i="15"/>
  <c r="Q18" i="15"/>
  <c r="P18" i="15"/>
  <c r="N20" i="15"/>
  <c r="N18" i="15"/>
  <c r="M20" i="15"/>
  <c r="M18" i="15"/>
  <c r="AC18" i="16"/>
  <c r="AB18" i="16"/>
  <c r="AA18" i="16"/>
  <c r="AC17" i="16"/>
  <c r="AB17" i="16"/>
  <c r="AA17" i="16"/>
  <c r="AC12" i="16"/>
  <c r="AB12" i="16"/>
  <c r="AA12" i="16"/>
  <c r="AC10" i="16"/>
  <c r="AB10" i="16"/>
  <c r="AA10" i="16"/>
  <c r="Z18" i="16"/>
  <c r="Y18" i="16"/>
  <c r="X18" i="16"/>
  <c r="Z17" i="16"/>
  <c r="Y17" i="16"/>
  <c r="X17" i="16"/>
  <c r="Z12" i="16"/>
  <c r="Y12" i="16"/>
  <c r="X12" i="16"/>
  <c r="Z10" i="16"/>
  <c r="Y10" i="16"/>
  <c r="X10" i="16"/>
  <c r="W18" i="16"/>
  <c r="V18" i="16"/>
  <c r="U18" i="16"/>
  <c r="W17" i="16"/>
  <c r="V17" i="16"/>
  <c r="U17" i="16"/>
  <c r="W12" i="16"/>
  <c r="V12" i="16"/>
  <c r="U12" i="16"/>
  <c r="W10" i="16"/>
  <c r="V10" i="16"/>
  <c r="U10" i="16"/>
  <c r="T18" i="16"/>
  <c r="S18" i="16"/>
  <c r="R18" i="16"/>
  <c r="T17" i="16"/>
  <c r="S17" i="16"/>
  <c r="R17" i="16"/>
  <c r="T12" i="16"/>
  <c r="S12" i="16"/>
  <c r="R12" i="16"/>
  <c r="T10" i="16"/>
  <c r="S10" i="16"/>
  <c r="R10" i="16"/>
  <c r="Q18" i="16"/>
  <c r="Q17" i="16"/>
  <c r="Q12" i="16"/>
  <c r="Q10" i="16"/>
  <c r="P18" i="16"/>
  <c r="O18" i="16"/>
  <c r="P17" i="16"/>
  <c r="O17" i="16"/>
  <c r="P12" i="16"/>
  <c r="O12" i="16"/>
  <c r="P10" i="16"/>
  <c r="O10" i="16"/>
  <c r="N18" i="16"/>
  <c r="N17" i="16"/>
  <c r="N15" i="16"/>
  <c r="N14" i="16"/>
  <c r="N12" i="16"/>
  <c r="N10" i="16"/>
  <c r="M12" i="16"/>
  <c r="M14" i="16"/>
  <c r="M17" i="16"/>
  <c r="M15" i="16"/>
  <c r="M18" i="16"/>
  <c r="M10" i="16"/>
  <c r="L18" i="16"/>
  <c r="L17" i="16"/>
  <c r="L15" i="16"/>
  <c r="L14" i="16"/>
  <c r="L12" i="16"/>
  <c r="L10" i="16"/>
</calcChain>
</file>

<file path=xl/sharedStrings.xml><?xml version="1.0" encoding="utf-8"?>
<sst xmlns="http://schemas.openxmlformats.org/spreadsheetml/2006/main" count="218" uniqueCount="91">
  <si>
    <t>2015-16</t>
  </si>
  <si>
    <t>2014-15</t>
  </si>
  <si>
    <t>2013-14</t>
  </si>
  <si>
    <t>2012-13</t>
  </si>
  <si>
    <t>2011-12</t>
  </si>
  <si>
    <t>2016-17</t>
  </si>
  <si>
    <t>Cambridge Ahead Area Companies</t>
  </si>
  <si>
    <t>LEP Area Companies</t>
  </si>
  <si>
    <t>Select Area Code</t>
  </si>
  <si>
    <t>COMB AUTH 2017</t>
  </si>
  <si>
    <t>All Companies</t>
  </si>
  <si>
    <t>Continuing businesses</t>
  </si>
  <si>
    <t>Start-ups</t>
  </si>
  <si>
    <t>Relocated businesses</t>
  </si>
  <si>
    <t>Discontinued businesses</t>
  </si>
  <si>
    <t>Firms active in the area in the previous and current years</t>
  </si>
  <si>
    <t>Firms at the end of the year</t>
  </si>
  <si>
    <t>Employment growth to 2015-16</t>
  </si>
  <si>
    <t>Turnover growth to 2015-16</t>
  </si>
  <si>
    <t>Continuing firms' growth rate</t>
  </si>
  <si>
    <t>Employment growth to 2012-13</t>
  </si>
  <si>
    <t>Turnover growth to 2012-13</t>
  </si>
  <si>
    <t>Employment growth to 2013-14</t>
  </si>
  <si>
    <t>Turnover growth to 2013-14</t>
  </si>
  <si>
    <t>Employment growth to 2014-15</t>
  </si>
  <si>
    <t>Turnover growth to 2014-15</t>
  </si>
  <si>
    <t>Firms moved out of the area in the current year</t>
  </si>
  <si>
    <r>
      <t>Total Turnover £,000</t>
    </r>
    <r>
      <rPr>
        <sz val="8.5"/>
        <rFont val="Verdana"/>
        <family val="2"/>
      </rPr>
      <t xml:space="preserve"> (beginning of the year)</t>
    </r>
  </si>
  <si>
    <r>
      <t xml:space="preserve">Total employment </t>
    </r>
    <r>
      <rPr>
        <sz val="8.5"/>
        <rFont val="Verdana"/>
        <family val="2"/>
      </rPr>
      <t>(beginning of the year)</t>
    </r>
  </si>
  <si>
    <r>
      <t xml:space="preserve">Total employment </t>
    </r>
    <r>
      <rPr>
        <sz val="8.5"/>
        <rFont val="Verdana"/>
        <family val="2"/>
      </rPr>
      <t>(end of the year)</t>
    </r>
  </si>
  <si>
    <r>
      <t xml:space="preserve">Total Turnover £,000           </t>
    </r>
    <r>
      <rPr>
        <sz val="8.5"/>
        <rFont val="Verdana"/>
        <family val="2"/>
      </rPr>
      <t>(end of the year)</t>
    </r>
  </si>
  <si>
    <t>Firms moved into the area in the current year</t>
  </si>
  <si>
    <t>Firms dissolved, liquidated or died in the current year</t>
  </si>
  <si>
    <t>Number of companies</t>
  </si>
  <si>
    <t>Firms newly-registered and producing accounts in the current year</t>
  </si>
  <si>
    <t>Memo:</t>
  </si>
  <si>
    <t>Employment growth to 2016-17</t>
  </si>
  <si>
    <t>Turnover growth to 2016-17</t>
  </si>
  <si>
    <t>Contribution to :</t>
  </si>
  <si>
    <t>Employment change to 2016-17</t>
  </si>
  <si>
    <t>Turnover change to 2016-17</t>
  </si>
  <si>
    <t>Employment change to 2015-16</t>
  </si>
  <si>
    <t>Turnover change to 2015-16</t>
  </si>
  <si>
    <t>Employment change to 2014-15</t>
  </si>
  <si>
    <t>Turnover change to 2014-15</t>
  </si>
  <si>
    <t>Employment change to 2013-14</t>
  </si>
  <si>
    <t>Turnover change to 2013-14</t>
  </si>
  <si>
    <t>Employment change to 2012-13</t>
  </si>
  <si>
    <t>Turnover change to 2012-13</t>
  </si>
  <si>
    <t>Employment change to 2011-12</t>
  </si>
  <si>
    <t>Turnover change to 2011-12</t>
  </si>
  <si>
    <t>% Contribution to :</t>
  </si>
  <si>
    <t>TABLE 1a   Business demography</t>
  </si>
  <si>
    <t xml:space="preserve">Table 2a   Growth composition </t>
  </si>
  <si>
    <t>Table 3a  Growth composition</t>
  </si>
  <si>
    <t>Overall growth</t>
  </si>
  <si>
    <t>Checks</t>
  </si>
  <si>
    <t>2018-19</t>
  </si>
  <si>
    <t>2017-18</t>
  </si>
  <si>
    <t>Continuing firms</t>
  </si>
  <si>
    <t>Deaths</t>
  </si>
  <si>
    <t>Moved in</t>
  </si>
  <si>
    <t>Moved out</t>
  </si>
  <si>
    <t>Total</t>
  </si>
  <si>
    <t>Births</t>
  </si>
  <si>
    <t>2012-12</t>
  </si>
  <si>
    <t>Employment growth to 2012-12</t>
  </si>
  <si>
    <t>Turnover growth to 2012-12</t>
  </si>
  <si>
    <t>n.a.</t>
  </si>
  <si>
    <t>Employment growth to 2018-19</t>
  </si>
  <si>
    <t>Turnover growth to 2018-19</t>
  </si>
  <si>
    <t>Employment growth to 2017-18</t>
  </si>
  <si>
    <t>Turnover growth to 2017-18</t>
  </si>
  <si>
    <t>2019-20</t>
  </si>
  <si>
    <t>Employment change to 2017-18</t>
  </si>
  <si>
    <t>Turnover change to 2017-18</t>
  </si>
  <si>
    <t>Employment change to 2018-19</t>
  </si>
  <si>
    <t>Turnover change to 2018-19</t>
  </si>
  <si>
    <t>Employment change to 2019-20</t>
  </si>
  <si>
    <t>Turnover change to 2019-20</t>
  </si>
  <si>
    <t>Companies based on 2020 draw</t>
  </si>
  <si>
    <t>Growth rates</t>
  </si>
  <si>
    <t>3 years</t>
  </si>
  <si>
    <t>6 years</t>
  </si>
  <si>
    <t xml:space="preserve">Business Demography Tables </t>
  </si>
  <si>
    <t>The tables in this workbook examine the changes in the number of businesses based in the area and their employment and turnover from one year to the next. It shows the changes from 2010/11 through to 2019/20.</t>
  </si>
  <si>
    <t>The number of businesses can change due to company births and deaths and to companies moving into, or out of the area. In addition, employment and turnover changes come as as result of the growth of continuing business. The tables separate out the contribution made by these different elements, but location changes are identified only from 2016.</t>
  </si>
  <si>
    <t>Firm Demography (areas) shows these changes each year in terms of absolute numbers.</t>
  </si>
  <si>
    <t>Growth composition 1 shows the contributions made to the changes in the absolute numbers by each of these elements.</t>
  </si>
  <si>
    <t>Growth composition 2 shows the contributions made to the overall % changes by each of these elements.</t>
  </si>
  <si>
    <t>Peterborough</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</si>
</sst>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00_);_(* \(#,##0.00\);_(* &quot;-&quot;??_);_(@_)"/>
    <numFmt numFmtId="165" formatCode="0.0%"/>
    <numFmt numFmtId="166" formatCode="0.000%"/>
  </numFmts>
  <fonts count="34" x14ac:knownFonts="1">
    <font>
      <sz val="10"/>
      <color indexed="8"/>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8"/>
      <name val="Arial"/>
      <family val="2"/>
    </font>
    <font>
      <sz val="10"/>
      <name val="MS Sans Serif"/>
      <family val="2"/>
    </font>
    <font>
      <sz val="12"/>
      <color theme="1"/>
      <name val="Arial"/>
      <family val="2"/>
    </font>
    <font>
      <sz val="10"/>
      <color indexed="8"/>
      <name val="Arial"/>
      <family val="2"/>
    </font>
    <font>
      <sz val="10"/>
      <color indexed="8"/>
      <name val="Arial"/>
      <family val="2"/>
    </font>
    <font>
      <b/>
      <sz val="11"/>
      <color theme="1"/>
      <name val="Calibri"/>
      <family val="2"/>
      <scheme val="minor"/>
    </font>
    <font>
      <b/>
      <sz val="9"/>
      <color indexed="8"/>
      <name val="Verdana"/>
      <family val="2"/>
    </font>
    <font>
      <sz val="9"/>
      <color indexed="8"/>
      <name val="Verdana"/>
      <family val="2"/>
    </font>
    <font>
      <b/>
      <sz val="11"/>
      <name val="Calibri"/>
      <family val="2"/>
      <scheme val="minor"/>
    </font>
    <font>
      <b/>
      <sz val="11"/>
      <color theme="0"/>
      <name val="Calibri"/>
      <family val="2"/>
      <scheme val="minor"/>
    </font>
    <font>
      <sz val="10"/>
      <color theme="1"/>
      <name val="Calibri"/>
      <family val="2"/>
      <scheme val="minor"/>
    </font>
    <font>
      <sz val="10"/>
      <color theme="1"/>
      <name val="Calibri"/>
      <family val="2"/>
      <charset val="204"/>
      <scheme val="minor"/>
    </font>
    <font>
      <sz val="11"/>
      <name val="Calibri"/>
      <family val="2"/>
      <scheme val="minor"/>
    </font>
    <font>
      <b/>
      <sz val="8.5"/>
      <name val="Verdana"/>
      <family val="2"/>
    </font>
    <font>
      <sz val="11"/>
      <color rgb="FFC00000"/>
      <name val="Calibri"/>
      <family val="2"/>
      <scheme val="minor"/>
    </font>
    <font>
      <sz val="9"/>
      <color theme="0" tint="-0.249977111117893"/>
      <name val="Verdana"/>
      <family val="2"/>
    </font>
    <font>
      <b/>
      <sz val="9"/>
      <color theme="0" tint="-0.249977111117893"/>
      <name val="Verdana"/>
      <family val="2"/>
    </font>
    <font>
      <sz val="8.5"/>
      <name val="Verdana"/>
      <family val="2"/>
    </font>
    <font>
      <b/>
      <sz val="10"/>
      <color indexed="8"/>
      <name val="Arial"/>
      <family val="2"/>
    </font>
    <font>
      <b/>
      <sz val="10"/>
      <color indexed="8"/>
      <name val="Verdana"/>
      <family val="2"/>
    </font>
    <font>
      <sz val="10"/>
      <color indexed="8"/>
      <name val="Arial"/>
    </font>
    <font>
      <sz val="10"/>
      <color theme="1"/>
      <name val="Calibri"/>
      <scheme val="minor"/>
    </font>
    <font>
      <b/>
      <sz val="11"/>
      <color indexed="8"/>
      <name val="Verdana"/>
      <family val="2"/>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8"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bottom/>
      <diagonal/>
    </border>
  </borders>
  <cellStyleXfs count="18">
    <xf numFmtId="0" fontId="0" fillId="0" borderId="0"/>
    <xf numFmtId="43" fontId="11" fillId="0" borderId="0" applyFont="0" applyFill="0" applyBorder="0" applyAlignment="0" applyProtection="0"/>
    <xf numFmtId="0" fontId="10" fillId="0" borderId="0"/>
    <xf numFmtId="0" fontId="12" fillId="0" borderId="0"/>
    <xf numFmtId="0" fontId="11" fillId="0" borderId="0"/>
    <xf numFmtId="0" fontId="9" fillId="0" borderId="0"/>
    <xf numFmtId="164" fontId="9" fillId="0" borderId="0" applyFont="0" applyFill="0" applyBorder="0" applyAlignment="0" applyProtection="0"/>
    <xf numFmtId="9" fontId="9" fillId="0" borderId="0" applyFont="0" applyFill="0" applyBorder="0" applyAlignment="0" applyProtection="0"/>
    <xf numFmtId="0" fontId="8" fillId="0" borderId="0"/>
    <xf numFmtId="9" fontId="11" fillId="0" borderId="0" applyFont="0" applyFill="0" applyBorder="0" applyAlignment="0" applyProtection="0"/>
    <xf numFmtId="0" fontId="13" fillId="0" borderId="0"/>
    <xf numFmtId="0" fontId="7" fillId="0" borderId="0"/>
    <xf numFmtId="0" fontId="6" fillId="0" borderId="0"/>
    <xf numFmtId="43" fontId="14" fillId="0" borderId="0" applyFont="0" applyFill="0" applyBorder="0" applyAlignment="0" applyProtection="0"/>
    <xf numFmtId="0" fontId="5" fillId="0" borderId="0"/>
    <xf numFmtId="0" fontId="15" fillId="0" borderId="0"/>
    <xf numFmtId="0" fontId="4" fillId="0" borderId="0"/>
    <xf numFmtId="9" fontId="31" fillId="0" borderId="0" applyFont="0" applyFill="0" applyBorder="0" applyAlignment="0" applyProtection="0"/>
  </cellStyleXfs>
  <cellXfs count="94">
    <xf numFmtId="0" fontId="0" fillId="0" borderId="0" xfId="0"/>
    <xf numFmtId="0" fontId="16" fillId="0" borderId="0" xfId="16" applyFont="1"/>
    <xf numFmtId="0" fontId="4" fillId="0" borderId="0" xfId="16"/>
    <xf numFmtId="0" fontId="16" fillId="0" borderId="0" xfId="16" applyFont="1" applyBorder="1" applyAlignment="1">
      <alignment horizontal="center"/>
    </xf>
    <xf numFmtId="0" fontId="4" fillId="0" borderId="0" xfId="16" applyAlignment="1">
      <alignment horizontal="left"/>
    </xf>
    <xf numFmtId="0" fontId="20" fillId="0" borderId="0" xfId="16" applyFont="1"/>
    <xf numFmtId="0" fontId="21" fillId="0" borderId="0" xfId="16" applyFont="1"/>
    <xf numFmtId="0" fontId="22" fillId="0" borderId="0" xfId="16" applyFont="1" applyFill="1"/>
    <xf numFmtId="0" fontId="23" fillId="0" borderId="0" xfId="16" applyFont="1"/>
    <xf numFmtId="0" fontId="19" fillId="0" borderId="0" xfId="16" applyFont="1" applyBorder="1" applyAlignment="1">
      <alignment horizontal="center"/>
    </xf>
    <xf numFmtId="0" fontId="23" fillId="0" borderId="0" xfId="16" applyFont="1" applyBorder="1"/>
    <xf numFmtId="3" fontId="25" fillId="0" borderId="0" xfId="16" applyNumberFormat="1" applyFont="1"/>
    <xf numFmtId="0" fontId="25" fillId="0" borderId="0" xfId="16" applyFont="1"/>
    <xf numFmtId="0" fontId="4" fillId="2" borderId="4" xfId="16" applyFill="1" applyBorder="1"/>
    <xf numFmtId="3" fontId="4" fillId="2" borderId="4" xfId="16" applyNumberFormat="1" applyFill="1" applyBorder="1"/>
    <xf numFmtId="0" fontId="4" fillId="2" borderId="5" xfId="16" applyFill="1" applyBorder="1"/>
    <xf numFmtId="0" fontId="17" fillId="2" borderId="4" xfId="16" applyFont="1" applyFill="1" applyBorder="1"/>
    <xf numFmtId="0" fontId="18" fillId="0" borderId="2" xfId="16" applyFont="1" applyFill="1" applyBorder="1" applyAlignment="1">
      <alignment vertical="center" wrapText="1"/>
    </xf>
    <xf numFmtId="0" fontId="18" fillId="0" borderId="8" xfId="16" applyFont="1" applyFill="1" applyBorder="1" applyAlignment="1">
      <alignment vertical="center" wrapText="1"/>
    </xf>
    <xf numFmtId="0" fontId="19" fillId="0" borderId="9" xfId="16" applyFont="1" applyBorder="1" applyAlignment="1">
      <alignment horizontal="center"/>
    </xf>
    <xf numFmtId="0" fontId="23" fillId="0" borderId="10" xfId="16" applyFont="1" applyBorder="1"/>
    <xf numFmtId="0" fontId="23" fillId="0" borderId="11" xfId="16" applyFont="1" applyBorder="1"/>
    <xf numFmtId="0" fontId="24" fillId="0" borderId="7" xfId="16" applyFont="1" applyFill="1" applyBorder="1" applyAlignment="1">
      <alignment horizontal="center" vertical="center" wrapText="1"/>
    </xf>
    <xf numFmtId="0" fontId="24" fillId="0" borderId="6" xfId="16" applyFont="1" applyFill="1" applyBorder="1" applyAlignment="1">
      <alignment horizontal="center" vertical="center" wrapText="1"/>
    </xf>
    <xf numFmtId="0" fontId="24" fillId="0" borderId="12" xfId="16" applyFont="1" applyFill="1" applyBorder="1" applyAlignment="1">
      <alignment horizontal="center" vertical="center" wrapText="1"/>
    </xf>
    <xf numFmtId="0" fontId="16" fillId="0" borderId="9" xfId="16" applyFont="1" applyBorder="1" applyAlignment="1">
      <alignment horizontal="center"/>
    </xf>
    <xf numFmtId="0" fontId="4" fillId="0" borderId="10" xfId="16" applyBorder="1"/>
    <xf numFmtId="0" fontId="4" fillId="0" borderId="11" xfId="16" applyBorder="1"/>
    <xf numFmtId="0" fontId="4" fillId="2" borderId="3" xfId="16" applyFill="1" applyBorder="1"/>
    <xf numFmtId="3" fontId="4" fillId="2" borderId="3" xfId="16" applyNumberFormat="1" applyFill="1" applyBorder="1"/>
    <xf numFmtId="3" fontId="4" fillId="2" borderId="5" xfId="16" applyNumberFormat="1" applyFill="1" applyBorder="1"/>
    <xf numFmtId="0" fontId="17" fillId="2" borderId="1" xfId="16" applyFont="1" applyFill="1" applyBorder="1" applyAlignment="1">
      <alignment vertical="center"/>
    </xf>
    <xf numFmtId="0" fontId="17" fillId="2" borderId="1" xfId="16" applyFont="1" applyFill="1" applyBorder="1" applyAlignment="1">
      <alignment vertical="center" wrapText="1"/>
    </xf>
    <xf numFmtId="0" fontId="17" fillId="2" borderId="4" xfId="16" applyFont="1" applyFill="1" applyBorder="1" applyAlignment="1">
      <alignment vertical="center"/>
    </xf>
    <xf numFmtId="3" fontId="4" fillId="2" borderId="3" xfId="16" applyNumberFormat="1" applyFill="1" applyBorder="1" applyAlignment="1">
      <alignment vertical="center"/>
    </xf>
    <xf numFmtId="3" fontId="4" fillId="2" borderId="4" xfId="16" applyNumberFormat="1" applyFill="1" applyBorder="1" applyAlignment="1">
      <alignment vertical="center"/>
    </xf>
    <xf numFmtId="3" fontId="4" fillId="2" borderId="5" xfId="16" applyNumberFormat="1" applyFill="1" applyBorder="1" applyAlignment="1">
      <alignment vertical="center"/>
    </xf>
    <xf numFmtId="0" fontId="4" fillId="2" borderId="3" xfId="16" applyFill="1" applyBorder="1" applyAlignment="1">
      <alignment vertical="center"/>
    </xf>
    <xf numFmtId="0" fontId="4" fillId="2" borderId="4" xfId="16" applyFill="1" applyBorder="1" applyAlignment="1">
      <alignment vertical="center"/>
    </xf>
    <xf numFmtId="0" fontId="4" fillId="2" borderId="5" xfId="16" applyFill="1" applyBorder="1" applyAlignment="1">
      <alignment vertical="center"/>
    </xf>
    <xf numFmtId="1" fontId="26" fillId="0" borderId="6" xfId="16" applyNumberFormat="1" applyFont="1" applyFill="1" applyBorder="1" applyAlignment="1">
      <alignment vertical="center"/>
    </xf>
    <xf numFmtId="3" fontId="4" fillId="0" borderId="2" xfId="16" applyNumberFormat="1" applyBorder="1" applyAlignment="1">
      <alignment horizontal="right" vertical="center"/>
    </xf>
    <xf numFmtId="3" fontId="4" fillId="4" borderId="2" xfId="16" applyNumberFormat="1" applyFill="1" applyBorder="1" applyAlignment="1">
      <alignment horizontal="right" vertical="center"/>
    </xf>
    <xf numFmtId="3" fontId="4" fillId="5" borderId="2" xfId="16" applyNumberFormat="1" applyFill="1" applyBorder="1" applyAlignment="1">
      <alignment horizontal="right" vertical="center"/>
    </xf>
    <xf numFmtId="1" fontId="27" fillId="2" borderId="4" xfId="16" applyNumberFormat="1" applyFont="1" applyFill="1" applyBorder="1" applyAlignment="1">
      <alignment vertical="center"/>
    </xf>
    <xf numFmtId="3" fontId="4" fillId="2" borderId="3" xfId="16" applyNumberFormat="1" applyFill="1" applyBorder="1" applyAlignment="1">
      <alignment horizontal="right" vertical="center"/>
    </xf>
    <xf numFmtId="3" fontId="4" fillId="2" borderId="4" xfId="16" applyNumberFormat="1" applyFill="1" applyBorder="1" applyAlignment="1">
      <alignment horizontal="right" vertical="center"/>
    </xf>
    <xf numFmtId="3" fontId="4" fillId="2" borderId="5" xfId="16" applyNumberFormat="1" applyFill="1" applyBorder="1" applyAlignment="1">
      <alignment horizontal="right" vertical="center"/>
    </xf>
    <xf numFmtId="3" fontId="4" fillId="3" borderId="2" xfId="16" applyNumberFormat="1" applyFill="1" applyBorder="1" applyAlignment="1">
      <alignment horizontal="right" vertical="center"/>
    </xf>
    <xf numFmtId="1" fontId="26" fillId="0" borderId="0" xfId="16" applyNumberFormat="1" applyFont="1" applyFill="1" applyBorder="1" applyAlignment="1">
      <alignment vertical="center"/>
    </xf>
    <xf numFmtId="0" fontId="17" fillId="0" borderId="1" xfId="16" applyFont="1" applyFill="1" applyBorder="1" applyAlignment="1">
      <alignment vertical="center"/>
    </xf>
    <xf numFmtId="0" fontId="17" fillId="0" borderId="4" xfId="16" applyFont="1" applyFill="1" applyBorder="1" applyAlignment="1">
      <alignment vertical="center"/>
    </xf>
    <xf numFmtId="3" fontId="16" fillId="0" borderId="1" xfId="16" applyNumberFormat="1" applyFont="1" applyBorder="1" applyAlignment="1">
      <alignment horizontal="right" vertical="center"/>
    </xf>
    <xf numFmtId="3" fontId="23" fillId="0" borderId="8" xfId="16" applyNumberFormat="1" applyFont="1" applyFill="1" applyBorder="1" applyAlignment="1">
      <alignment horizontal="right" vertical="center"/>
    </xf>
    <xf numFmtId="3" fontId="23" fillId="0" borderId="8" xfId="16" applyNumberFormat="1" applyFont="1" applyBorder="1" applyAlignment="1">
      <alignment horizontal="right" vertical="center"/>
    </xf>
    <xf numFmtId="165" fontId="4" fillId="0" borderId="2" xfId="16" applyNumberFormat="1" applyBorder="1" applyAlignment="1">
      <alignment horizontal="right" vertical="center"/>
    </xf>
    <xf numFmtId="3" fontId="16" fillId="0" borderId="2" xfId="16" applyNumberFormat="1" applyFont="1" applyBorder="1" applyAlignment="1">
      <alignment horizontal="right" vertical="center"/>
    </xf>
    <xf numFmtId="165" fontId="16" fillId="0" borderId="2" xfId="16" applyNumberFormat="1" applyFont="1" applyBorder="1" applyAlignment="1">
      <alignment horizontal="right" vertical="center"/>
    </xf>
    <xf numFmtId="1" fontId="26" fillId="0" borderId="7" xfId="16" applyNumberFormat="1" applyFont="1" applyFill="1" applyBorder="1" applyAlignment="1">
      <alignment vertical="center"/>
    </xf>
    <xf numFmtId="0" fontId="17" fillId="0" borderId="3" xfId="16" applyFont="1" applyFill="1" applyBorder="1" applyAlignment="1">
      <alignment vertical="center"/>
    </xf>
    <xf numFmtId="0" fontId="16" fillId="0" borderId="10" xfId="16" applyFont="1" applyBorder="1" applyAlignment="1">
      <alignment horizontal="center"/>
    </xf>
    <xf numFmtId="165" fontId="4" fillId="0" borderId="7" xfId="16" applyNumberFormat="1" applyBorder="1" applyAlignment="1">
      <alignment horizontal="right" vertical="center"/>
    </xf>
    <xf numFmtId="165" fontId="16" fillId="0" borderId="7" xfId="16" applyNumberFormat="1" applyFont="1" applyBorder="1" applyAlignment="1">
      <alignment horizontal="right" vertical="center"/>
    </xf>
    <xf numFmtId="0" fontId="17" fillId="2" borderId="2" xfId="16" applyFont="1" applyFill="1" applyBorder="1" applyAlignment="1">
      <alignment vertical="center"/>
    </xf>
    <xf numFmtId="0" fontId="17" fillId="2" borderId="6" xfId="16" applyFont="1" applyFill="1" applyBorder="1" applyAlignment="1">
      <alignment vertical="center"/>
    </xf>
    <xf numFmtId="3" fontId="16" fillId="2" borderId="7" xfId="16" applyNumberFormat="1" applyFont="1" applyFill="1" applyBorder="1" applyAlignment="1">
      <alignment horizontal="right" vertical="center"/>
    </xf>
    <xf numFmtId="165" fontId="16" fillId="2" borderId="2" xfId="16" applyNumberFormat="1" applyFont="1" applyFill="1" applyBorder="1" applyAlignment="1">
      <alignment horizontal="right" vertical="center"/>
    </xf>
    <xf numFmtId="0" fontId="3" fillId="0" borderId="2" xfId="16" applyFont="1" applyBorder="1" applyAlignment="1">
      <alignment vertical="center"/>
    </xf>
    <xf numFmtId="0" fontId="4" fillId="0" borderId="6" xfId="16" applyBorder="1" applyAlignment="1">
      <alignment vertical="center"/>
    </xf>
    <xf numFmtId="3" fontId="4" fillId="0" borderId="7" xfId="16" applyNumberFormat="1" applyBorder="1" applyAlignment="1">
      <alignment horizontal="left" vertical="center"/>
    </xf>
    <xf numFmtId="0" fontId="30" fillId="2" borderId="1" xfId="16" applyFont="1" applyFill="1" applyBorder="1" applyAlignment="1">
      <alignment vertical="center"/>
    </xf>
    <xf numFmtId="3" fontId="4" fillId="0" borderId="0" xfId="16" applyNumberFormat="1"/>
    <xf numFmtId="0" fontId="2" fillId="0" borderId="0" xfId="16" applyFont="1"/>
    <xf numFmtId="0" fontId="0" fillId="0" borderId="13" xfId="0" applyBorder="1" applyAlignment="1">
      <alignment vertical="center"/>
    </xf>
    <xf numFmtId="165" fontId="4" fillId="0" borderId="0" xfId="17" applyNumberFormat="1" applyFont="1" applyAlignment="1">
      <alignment horizontal="center"/>
    </xf>
    <xf numFmtId="0" fontId="1" fillId="0" borderId="0" xfId="16" applyFont="1" applyAlignment="1">
      <alignment horizontal="center"/>
    </xf>
    <xf numFmtId="166" fontId="4" fillId="0" borderId="0" xfId="16" applyNumberFormat="1"/>
    <xf numFmtId="0" fontId="4" fillId="0" borderId="0" xfId="16" applyAlignment="1">
      <alignment vertical="center"/>
    </xf>
    <xf numFmtId="0" fontId="1" fillId="0" borderId="0" xfId="16" applyFont="1" applyAlignment="1">
      <alignment horizontal="center" vertical="center"/>
    </xf>
    <xf numFmtId="165" fontId="4" fillId="0" borderId="0" xfId="16" applyNumberFormat="1" applyAlignment="1">
      <alignment horizontal="center" vertical="center"/>
    </xf>
    <xf numFmtId="0" fontId="16" fillId="0" borderId="10" xfId="16" applyFont="1" applyBorder="1"/>
    <xf numFmtId="0" fontId="32" fillId="0" borderId="0" xfId="16" applyFont="1" applyFill="1"/>
    <xf numFmtId="0" fontId="16" fillId="0" borderId="9" xfId="16" applyFont="1" applyFill="1" applyBorder="1" applyAlignment="1">
      <alignment horizontal="center"/>
    </xf>
    <xf numFmtId="0" fontId="19" fillId="0" borderId="9" xfId="16" applyFont="1" applyFill="1" applyBorder="1" applyAlignment="1">
      <alignment horizontal="center"/>
    </xf>
    <xf numFmtId="0" fontId="19" fillId="0" borderId="10" xfId="16" applyFont="1" applyFill="1" applyBorder="1" applyAlignment="1">
      <alignment horizontal="center"/>
    </xf>
    <xf numFmtId="165" fontId="4" fillId="0" borderId="0" xfId="16" applyNumberFormat="1"/>
    <xf numFmtId="0" fontId="16" fillId="0" borderId="0" xfId="16" applyFont="1" applyAlignment="1">
      <alignment vertical="center"/>
    </xf>
    <xf numFmtId="0" fontId="16" fillId="0" borderId="0" xfId="16" applyFont="1" applyAlignment="1">
      <alignment horizontal="center" vertical="center"/>
    </xf>
    <xf numFmtId="0" fontId="29" fillId="0" borderId="0" xfId="0" applyFont="1"/>
    <xf numFmtId="0" fontId="11" fillId="0" borderId="0" xfId="0" applyFont="1" applyAlignment="1">
      <alignment vertical="center" wrapText="1"/>
    </xf>
    <xf numFmtId="0" fontId="33" fillId="2" borderId="1" xfId="16" applyFont="1" applyFill="1" applyBorder="1" applyAlignment="1">
      <alignment horizontal="center" vertical="center"/>
    </xf>
    <xf numFmtId="0" fontId="19" fillId="0" borderId="10" xfId="16" applyFont="1" applyBorder="1" applyAlignment="1">
      <alignment horizontal="center"/>
    </xf>
    <xf numFmtId="0" fontId="29" fillId="0" borderId="11" xfId="0" applyFont="1" applyBorder="1" applyAlignment="1">
      <alignment horizontal="center"/>
    </xf>
    <xf numFmtId="0" fontId="29" fillId="0" borderId="10" xfId="0" applyFont="1" applyBorder="1" applyAlignment="1">
      <alignment horizontal="center"/>
    </xf>
  </cellXfs>
  <cellStyles count="18">
    <cellStyle name="Comma 2" xfId="1"/>
    <cellStyle name="Comma 3" xfId="6"/>
    <cellStyle name="Comma 4" xfId="13"/>
    <cellStyle name="Normal" xfId="0" builtinId="0"/>
    <cellStyle name="Normal 2" xfId="2"/>
    <cellStyle name="Normal 2 2" xfId="5"/>
    <cellStyle name="Normal 2 3" xfId="8"/>
    <cellStyle name="Normal 2 3 2" xfId="14"/>
    <cellStyle name="Normal 2 3 2 2" xfId="16"/>
    <cellStyle name="Normal 2 4" xfId="11"/>
    <cellStyle name="Normal 2 5" xfId="12"/>
    <cellStyle name="Normal 3" xfId="3"/>
    <cellStyle name="Normal 4" xfId="4"/>
    <cellStyle name="Normal 5" xfId="10"/>
    <cellStyle name="Normal 7" xfId="15"/>
    <cellStyle name="Percent" xfId="17" builtinId="5"/>
    <cellStyle name="Percent 2" xfId="7"/>
    <cellStyle name="Percent 3" xfId="9"/>
  </cellStyles>
  <dxfs count="9">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rgb="FF000000"/>
        <name val="Calibri"/>
        <scheme val="none"/>
      </font>
    </dxf>
    <dxf>
      <font>
        <b/>
        <i val="0"/>
        <strike val="0"/>
        <condense val="0"/>
        <extend val="0"/>
        <outline val="0"/>
        <shadow val="0"/>
        <u val="none"/>
        <vertAlign val="baseline"/>
        <sz val="11"/>
        <color theme="0"/>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rgb="FF000000"/>
        <name val="Calibri"/>
        <scheme val="none"/>
      </font>
    </dxf>
    <dxf>
      <font>
        <b/>
        <i val="0"/>
        <strike val="0"/>
        <condense val="0"/>
        <extend val="0"/>
        <outline val="0"/>
        <shadow val="0"/>
        <u val="none"/>
        <vertAlign val="baseline"/>
        <sz val="11"/>
        <color theme="0"/>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i val="0"/>
        <strike val="0"/>
        <condense val="0"/>
        <extend val="0"/>
        <outline val="0"/>
        <shadow val="0"/>
        <u val="none"/>
        <vertAlign val="baseline"/>
        <sz val="11"/>
        <color theme="0"/>
        <name val="Calibri"/>
        <scheme val="minor"/>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96A3B5"/>
      <rgbColor rgb="006D819D"/>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7EBF7"/>
      <rgbColor rgb="00CED5DD"/>
      <rgbColor rgb="00FFFF99"/>
      <rgbColor rgb="0099CCFF"/>
      <rgbColor rgb="00FF99CC"/>
      <rgbColor rgb="00CC99FF"/>
      <rgbColor rgb="00FFCC99"/>
      <rgbColor rgb="003366FF"/>
      <rgbColor rgb="0033CCCC"/>
      <rgbColor rgb="0099CC00"/>
      <rgbColor rgb="00FFCC00"/>
      <rgbColor rgb="00FF9900"/>
      <rgbColor rgb="00FF6600"/>
      <rgbColor rgb="00808692"/>
      <rgbColor rgb="00999999"/>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1" name="Table1" displayName="Table1" ref="A1:A8" totalsRowShown="0" headerRowDxfId="8" dataDxfId="7" headerRowCellStyle="Normal 2 3 2 2" dataCellStyle="Normal 2 3 2 2">
  <autoFilter ref="A1:A8">
    <filterColumn colId="0">
      <filters>
        <filter val="Cambridge Ahead Area Companies"/>
      </filters>
    </filterColumn>
  </autoFilter>
  <sortState ref="A2">
    <sortCondition ref="A1:A7"/>
  </sortState>
  <tableColumns count="1">
    <tableColumn id="1" name="Select Area Code" dataDxfId="6" dataCellStyle="Normal 2 3 2 2"/>
  </tableColumns>
  <tableStyleInfo name="TableStyleMedium2" showFirstColumn="0" showLastColumn="0" showRowStripes="1" showColumnStripes="0"/>
</table>
</file>

<file path=xl/tables/table2.xml><?xml version="1.0" encoding="utf-8"?>
<table xmlns="http://schemas.openxmlformats.org/spreadsheetml/2006/main" id="3" name="Table1534" displayName="Table1534" ref="A1:A8" totalsRowShown="0" headerRowDxfId="5" dataDxfId="4" headerRowCellStyle="Normal 2 3 2 2" dataCellStyle="Normal 2 3 2 2">
  <autoFilter ref="A1:A8">
    <filterColumn colId="0">
      <filters>
        <filter val="Cambridge Ahead Area Companies"/>
      </filters>
    </filterColumn>
  </autoFilter>
  <sortState ref="A2">
    <sortCondition ref="A1:A7"/>
  </sortState>
  <tableColumns count="1">
    <tableColumn id="1" name="Select Area Code" dataDxfId="3" dataCellStyle="Normal 2 3 2 2"/>
  </tableColumns>
  <tableStyleInfo name="TableStyleMedium2" showFirstColumn="0" showLastColumn="0" showRowStripes="1" showColumnStripes="0"/>
</table>
</file>

<file path=xl/tables/table3.xml><?xml version="1.0" encoding="utf-8"?>
<table xmlns="http://schemas.openxmlformats.org/spreadsheetml/2006/main" id="2" name="Table153" displayName="Table153" ref="A1:A8" totalsRowShown="0" headerRowDxfId="2" dataDxfId="1" headerRowCellStyle="Normal 2 3 2 2" dataCellStyle="Normal 2 3 2 2">
  <autoFilter ref="A1:A8">
    <filterColumn colId="0">
      <filters>
        <filter val="Cambridge Ahead Area Companies"/>
      </filters>
    </filterColumn>
  </autoFilter>
  <sortState ref="A2">
    <sortCondition ref="A1:A7"/>
  </sortState>
  <tableColumns count="1">
    <tableColumn id="1" name="Select Area Code" dataDxfId="0" dataCellStyle="Normal 2 3 2 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B5" sqref="B5"/>
    </sheetView>
  </sheetViews>
  <sheetFormatPr defaultRowHeight="12.5" x14ac:dyDescent="0.25"/>
  <cols>
    <col min="1" max="1" width="73.08984375" customWidth="1"/>
  </cols>
  <sheetData>
    <row r="1" spans="1:1" ht="19" customHeight="1" x14ac:dyDescent="0.3">
      <c r="A1" s="88" t="s">
        <v>84</v>
      </c>
    </row>
    <row r="3" spans="1:1" ht="37.5" x14ac:dyDescent="0.25">
      <c r="A3" s="89" t="s">
        <v>85</v>
      </c>
    </row>
    <row r="4" spans="1:1" x14ac:dyDescent="0.25">
      <c r="A4" s="89"/>
    </row>
    <row r="5" spans="1:1" ht="62.5" x14ac:dyDescent="0.25">
      <c r="A5" s="89" t="s">
        <v>86</v>
      </c>
    </row>
    <row r="6" spans="1:1" x14ac:dyDescent="0.25">
      <c r="A6" s="89"/>
    </row>
    <row r="7" spans="1:1" ht="25" x14ac:dyDescent="0.25">
      <c r="A7" s="89" t="s">
        <v>87</v>
      </c>
    </row>
    <row r="8" spans="1:1" x14ac:dyDescent="0.25">
      <c r="A8" s="89"/>
    </row>
    <row r="9" spans="1:1" ht="25" x14ac:dyDescent="0.25">
      <c r="A9" s="89" t="s">
        <v>88</v>
      </c>
    </row>
    <row r="10" spans="1:1" x14ac:dyDescent="0.25">
      <c r="A10" s="89"/>
    </row>
    <row r="11" spans="1:1" ht="25" x14ac:dyDescent="0.25">
      <c r="A11" s="89" t="s">
        <v>89</v>
      </c>
    </row>
    <row r="12" spans="1:1" x14ac:dyDescent="0.25">
      <c r="A12" s="89"/>
    </row>
    <row r="13" spans="1:1" x14ac:dyDescent="0.25">
      <c r="A13" s="89"/>
    </row>
    <row r="14" spans="1:1" x14ac:dyDescent="0.25">
      <c r="A14" s="89"/>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00000"/>
  </sheetPr>
  <dimension ref="A1:AU21"/>
  <sheetViews>
    <sheetView showGridLines="0" zoomScaleNormal="100" workbookViewId="0">
      <pane xSplit="2" ySplit="8" topLeftCell="C12" activePane="bottomRight" state="frozen"/>
      <selection pane="topRight" activeCell="C1" sqref="C1"/>
      <selection pane="bottomLeft" activeCell="A5" sqref="A5"/>
      <selection pane="bottomRight" activeCell="AQ11" sqref="AQ11"/>
    </sheetView>
  </sheetViews>
  <sheetFormatPr defaultColWidth="9.1796875" defaultRowHeight="14.5" x14ac:dyDescent="0.35"/>
  <cols>
    <col min="1" max="1" width="32.26953125" style="2" customWidth="1"/>
    <col min="2" max="2" width="1.7265625" style="2" hidden="1" customWidth="1"/>
    <col min="3" max="3" width="12.26953125" style="2" customWidth="1"/>
    <col min="4" max="17" width="13.1796875" style="2" customWidth="1"/>
    <col min="18" max="18" width="10.7265625" style="2" customWidth="1"/>
    <col min="19" max="21" width="13.1796875" style="2" customWidth="1"/>
    <col min="22" max="22" width="12.1796875" style="2" customWidth="1"/>
    <col min="23" max="23" width="11.81640625" style="2" customWidth="1"/>
    <col min="24" max="25" width="12.453125" style="2" customWidth="1"/>
    <col min="26" max="27" width="12.81640625" style="2" customWidth="1"/>
    <col min="28" max="28" width="11.453125" style="2" customWidth="1"/>
    <col min="29" max="30" width="14" style="2" customWidth="1"/>
    <col min="31" max="31" width="12.453125" style="2" customWidth="1"/>
    <col min="32" max="32" width="12.54296875" style="2" customWidth="1"/>
    <col min="33" max="33" width="12" style="2" customWidth="1"/>
    <col min="34" max="35" width="13.1796875" style="2" customWidth="1"/>
    <col min="36" max="36" width="12.81640625" style="2" customWidth="1"/>
    <col min="37" max="37" width="13.453125" style="2" customWidth="1"/>
    <col min="38" max="38" width="11.1796875" style="2" customWidth="1"/>
    <col min="39" max="40" width="13.1796875" style="2" customWidth="1"/>
    <col min="41" max="41" width="13.81640625" style="2" customWidth="1"/>
    <col min="42" max="42" width="13.453125" style="2" customWidth="1"/>
    <col min="43" max="43" width="11.81640625" style="2" customWidth="1"/>
    <col min="44" max="45" width="14.453125" style="2" customWidth="1"/>
    <col min="46" max="46" width="11.7265625" style="2" customWidth="1"/>
    <col min="47" max="47" width="12.7265625" style="2" customWidth="1"/>
    <col min="48" max="16384" width="9.1796875" style="2"/>
  </cols>
  <sheetData>
    <row r="1" spans="1:47" hidden="1" x14ac:dyDescent="0.35">
      <c r="A1" s="5" t="s">
        <v>8</v>
      </c>
    </row>
    <row r="2" spans="1:47" hidden="1" x14ac:dyDescent="0.35">
      <c r="A2" s="7" t="s">
        <v>10</v>
      </c>
      <c r="B2" s="4">
        <v>0</v>
      </c>
      <c r="C2" s="4"/>
      <c r="D2" s="4"/>
      <c r="E2" s="4"/>
      <c r="F2" s="4"/>
      <c r="G2" s="4"/>
      <c r="H2" s="4"/>
      <c r="I2" s="4"/>
      <c r="J2" s="4"/>
      <c r="K2" s="4"/>
      <c r="L2" s="4"/>
      <c r="M2" s="4"/>
      <c r="N2" s="4"/>
      <c r="O2" s="4"/>
      <c r="P2" s="4"/>
      <c r="Q2" s="4"/>
    </row>
    <row r="3" spans="1:47" hidden="1" x14ac:dyDescent="0.35">
      <c r="A3" s="6" t="s">
        <v>6</v>
      </c>
      <c r="B3" s="4">
        <v>1</v>
      </c>
      <c r="C3" s="4"/>
      <c r="D3" s="4"/>
      <c r="E3" s="4"/>
      <c r="F3" s="4"/>
      <c r="G3" s="4"/>
      <c r="H3" s="4"/>
      <c r="I3" s="4"/>
      <c r="J3" s="4"/>
      <c r="K3" s="4"/>
      <c r="L3" s="4"/>
      <c r="M3" s="4"/>
      <c r="N3" s="4"/>
      <c r="O3" s="4"/>
      <c r="P3" s="4"/>
      <c r="Q3" s="4"/>
      <c r="R3" s="8"/>
      <c r="S3" s="8"/>
      <c r="T3" s="8"/>
    </row>
    <row r="4" spans="1:47" hidden="1" x14ac:dyDescent="0.35">
      <c r="A4" s="6" t="s">
        <v>7</v>
      </c>
      <c r="B4" s="4">
        <v>2</v>
      </c>
      <c r="C4" s="4"/>
      <c r="D4" s="4"/>
      <c r="E4" s="4"/>
      <c r="F4" s="4"/>
      <c r="G4" s="4"/>
      <c r="H4" s="4"/>
      <c r="I4" s="4"/>
      <c r="J4" s="4"/>
      <c r="K4" s="4"/>
      <c r="L4" s="4"/>
      <c r="M4" s="4"/>
      <c r="N4" s="4"/>
      <c r="O4" s="4"/>
      <c r="P4" s="4"/>
      <c r="Q4" s="4"/>
      <c r="R4" s="8"/>
      <c r="S4" s="8"/>
      <c r="T4" s="8"/>
    </row>
    <row r="5" spans="1:47" hidden="1" x14ac:dyDescent="0.35">
      <c r="A5" s="6" t="s">
        <v>9</v>
      </c>
      <c r="B5" s="4">
        <v>3</v>
      </c>
      <c r="C5" s="4"/>
      <c r="D5" s="4"/>
      <c r="E5" s="4"/>
      <c r="F5" s="4"/>
      <c r="G5" s="4"/>
      <c r="H5" s="4"/>
      <c r="I5" s="4"/>
      <c r="J5" s="4"/>
      <c r="K5" s="4"/>
      <c r="L5" s="4"/>
      <c r="M5" s="4"/>
      <c r="N5" s="4"/>
      <c r="O5" s="4"/>
      <c r="P5" s="4"/>
      <c r="Q5" s="4"/>
      <c r="R5" s="8"/>
      <c r="S5" s="8"/>
      <c r="T5" s="8"/>
    </row>
    <row r="6" spans="1:47" ht="24.75" customHeight="1" x14ac:dyDescent="0.35">
      <c r="A6" s="31" t="s">
        <v>52</v>
      </c>
      <c r="B6" s="1"/>
      <c r="C6" s="1"/>
      <c r="D6" s="1"/>
      <c r="E6" s="1"/>
      <c r="F6" s="1"/>
      <c r="G6" s="1"/>
      <c r="H6" s="1"/>
      <c r="I6" s="1"/>
      <c r="J6" s="1"/>
      <c r="K6" s="1"/>
      <c r="L6" s="1"/>
      <c r="M6" s="1"/>
      <c r="N6" s="1"/>
      <c r="O6" s="1"/>
      <c r="P6" s="1"/>
      <c r="Q6" s="1"/>
    </row>
    <row r="7" spans="1:47" x14ac:dyDescent="0.35">
      <c r="A7" s="81" t="s">
        <v>80</v>
      </c>
      <c r="B7" s="1"/>
      <c r="C7" s="84" t="s">
        <v>73</v>
      </c>
      <c r="D7" s="80"/>
      <c r="E7" s="80"/>
      <c r="F7" s="80"/>
      <c r="G7" s="80"/>
      <c r="H7" s="84" t="s">
        <v>57</v>
      </c>
      <c r="I7" s="60"/>
      <c r="J7" s="20"/>
      <c r="K7" s="20"/>
      <c r="L7" s="21"/>
      <c r="M7" s="82" t="s">
        <v>58</v>
      </c>
      <c r="N7" s="26"/>
      <c r="O7" s="26"/>
      <c r="P7" s="26"/>
      <c r="Q7" s="27"/>
      <c r="R7" s="83" t="s">
        <v>5</v>
      </c>
      <c r="S7" s="20"/>
      <c r="T7" s="20"/>
      <c r="U7" s="20"/>
      <c r="V7" s="21"/>
      <c r="W7" s="82" t="s">
        <v>0</v>
      </c>
      <c r="X7" s="26"/>
      <c r="Y7" s="26"/>
      <c r="Z7" s="26"/>
      <c r="AA7" s="27"/>
      <c r="AB7" s="82" t="s">
        <v>1</v>
      </c>
      <c r="AC7" s="26"/>
      <c r="AD7" s="26"/>
      <c r="AE7" s="26"/>
      <c r="AF7" s="27"/>
      <c r="AG7" s="82" t="s">
        <v>2</v>
      </c>
      <c r="AH7" s="26"/>
      <c r="AI7" s="26"/>
      <c r="AJ7" s="26"/>
      <c r="AK7" s="27"/>
      <c r="AL7" s="25" t="s">
        <v>3</v>
      </c>
      <c r="AM7" s="26"/>
      <c r="AN7" s="26"/>
      <c r="AO7" s="26"/>
      <c r="AP7" s="27"/>
      <c r="AQ7" s="25" t="s">
        <v>4</v>
      </c>
      <c r="AR7" s="26"/>
      <c r="AS7" s="26"/>
      <c r="AT7" s="26"/>
      <c r="AU7" s="27"/>
    </row>
    <row r="8" spans="1:47" ht="57" customHeight="1" x14ac:dyDescent="0.35">
      <c r="A8" s="90" t="s">
        <v>90</v>
      </c>
      <c r="C8" s="22" t="s">
        <v>33</v>
      </c>
      <c r="D8" s="23" t="s">
        <v>29</v>
      </c>
      <c r="E8" s="23" t="s">
        <v>28</v>
      </c>
      <c r="F8" s="23" t="s">
        <v>30</v>
      </c>
      <c r="G8" s="24" t="s">
        <v>27</v>
      </c>
      <c r="H8" s="22" t="s">
        <v>33</v>
      </c>
      <c r="I8" s="23" t="s">
        <v>29</v>
      </c>
      <c r="J8" s="23" t="s">
        <v>28</v>
      </c>
      <c r="K8" s="23" t="s">
        <v>30</v>
      </c>
      <c r="L8" s="24" t="s">
        <v>27</v>
      </c>
      <c r="M8" s="22" t="s">
        <v>33</v>
      </c>
      <c r="N8" s="23" t="s">
        <v>29</v>
      </c>
      <c r="O8" s="23" t="s">
        <v>28</v>
      </c>
      <c r="P8" s="23" t="s">
        <v>30</v>
      </c>
      <c r="Q8" s="24" t="s">
        <v>27</v>
      </c>
      <c r="R8" s="22" t="s">
        <v>33</v>
      </c>
      <c r="S8" s="23" t="s">
        <v>29</v>
      </c>
      <c r="T8" s="23" t="s">
        <v>28</v>
      </c>
      <c r="U8" s="23" t="s">
        <v>30</v>
      </c>
      <c r="V8" s="24" t="s">
        <v>27</v>
      </c>
      <c r="W8" s="22" t="s">
        <v>33</v>
      </c>
      <c r="X8" s="23" t="s">
        <v>29</v>
      </c>
      <c r="Y8" s="23" t="s">
        <v>28</v>
      </c>
      <c r="Z8" s="23" t="s">
        <v>30</v>
      </c>
      <c r="AA8" s="24" t="s">
        <v>27</v>
      </c>
      <c r="AB8" s="22" t="s">
        <v>33</v>
      </c>
      <c r="AC8" s="23" t="s">
        <v>29</v>
      </c>
      <c r="AD8" s="23" t="s">
        <v>28</v>
      </c>
      <c r="AE8" s="23" t="s">
        <v>30</v>
      </c>
      <c r="AF8" s="24" t="s">
        <v>27</v>
      </c>
      <c r="AG8" s="22" t="s">
        <v>33</v>
      </c>
      <c r="AH8" s="23" t="s">
        <v>29</v>
      </c>
      <c r="AI8" s="23" t="s">
        <v>28</v>
      </c>
      <c r="AJ8" s="23" t="s">
        <v>30</v>
      </c>
      <c r="AK8" s="24" t="s">
        <v>27</v>
      </c>
      <c r="AL8" s="22" t="s">
        <v>33</v>
      </c>
      <c r="AM8" s="23" t="s">
        <v>29</v>
      </c>
      <c r="AN8" s="23" t="s">
        <v>28</v>
      </c>
      <c r="AO8" s="23" t="s">
        <v>30</v>
      </c>
      <c r="AP8" s="24" t="s">
        <v>27</v>
      </c>
      <c r="AQ8" s="22" t="s">
        <v>33</v>
      </c>
      <c r="AR8" s="23" t="s">
        <v>29</v>
      </c>
      <c r="AS8" s="23" t="s">
        <v>28</v>
      </c>
      <c r="AT8" s="23" t="s">
        <v>30</v>
      </c>
      <c r="AU8" s="24" t="s">
        <v>27</v>
      </c>
    </row>
    <row r="9" spans="1:47" x14ac:dyDescent="0.35">
      <c r="A9" s="31" t="s">
        <v>11</v>
      </c>
      <c r="B9" s="33"/>
      <c r="C9" s="33"/>
      <c r="D9" s="33"/>
      <c r="E9" s="33"/>
      <c r="F9" s="33"/>
      <c r="G9" s="33"/>
      <c r="H9" s="34"/>
      <c r="I9" s="35"/>
      <c r="J9" s="35"/>
      <c r="K9" s="35"/>
      <c r="L9" s="36"/>
      <c r="M9" s="37"/>
      <c r="N9" s="38"/>
      <c r="O9" s="38"/>
      <c r="P9" s="38"/>
      <c r="Q9" s="39"/>
      <c r="R9" s="34"/>
      <c r="S9" s="35"/>
      <c r="T9" s="35"/>
      <c r="U9" s="35"/>
      <c r="V9" s="36"/>
      <c r="W9" s="37"/>
      <c r="X9" s="38"/>
      <c r="Y9" s="38"/>
      <c r="Z9" s="38"/>
      <c r="AA9" s="39"/>
      <c r="AB9" s="37"/>
      <c r="AC9" s="38"/>
      <c r="AD9" s="38"/>
      <c r="AE9" s="38"/>
      <c r="AF9" s="39"/>
      <c r="AG9" s="37"/>
      <c r="AH9" s="38"/>
      <c r="AI9" s="38"/>
      <c r="AJ9" s="38"/>
      <c r="AK9" s="39"/>
      <c r="AL9" s="37"/>
      <c r="AM9" s="38"/>
      <c r="AN9" s="38"/>
      <c r="AO9" s="38"/>
      <c r="AP9" s="39"/>
      <c r="AQ9" s="37"/>
      <c r="AR9" s="38"/>
      <c r="AS9" s="38"/>
      <c r="AT9" s="38"/>
      <c r="AU9" s="39"/>
    </row>
    <row r="10" spans="1:47" ht="30" customHeight="1" x14ac:dyDescent="0.35">
      <c r="A10" s="17" t="s">
        <v>15</v>
      </c>
      <c r="B10" s="40"/>
      <c r="C10" s="42">
        <v>4543</v>
      </c>
      <c r="D10" s="42">
        <v>64369</v>
      </c>
      <c r="E10" s="43">
        <v>62319</v>
      </c>
      <c r="F10" s="42">
        <v>10576394</v>
      </c>
      <c r="G10" s="43">
        <v>10340779</v>
      </c>
      <c r="H10" s="42">
        <v>4314</v>
      </c>
      <c r="I10" s="42">
        <v>63806</v>
      </c>
      <c r="J10" s="43">
        <v>60437</v>
      </c>
      <c r="K10" s="42">
        <v>12649349</v>
      </c>
      <c r="L10" s="43">
        <v>11990873</v>
      </c>
      <c r="M10" s="42">
        <v>4023</v>
      </c>
      <c r="N10" s="42">
        <v>60327</v>
      </c>
      <c r="O10" s="43">
        <v>59734</v>
      </c>
      <c r="P10" s="42">
        <v>11942228</v>
      </c>
      <c r="Q10" s="43">
        <v>11280256</v>
      </c>
      <c r="R10" s="42">
        <v>4014</v>
      </c>
      <c r="S10" s="42">
        <v>60055</v>
      </c>
      <c r="T10" s="43">
        <v>56249</v>
      </c>
      <c r="U10" s="42">
        <v>11310989</v>
      </c>
      <c r="V10" s="43">
        <v>11337250</v>
      </c>
      <c r="W10" s="42">
        <v>3693</v>
      </c>
      <c r="X10" s="42">
        <v>55530</v>
      </c>
      <c r="Y10" s="43">
        <v>51748</v>
      </c>
      <c r="Z10" s="42">
        <v>11289613</v>
      </c>
      <c r="AA10" s="43">
        <v>11180321</v>
      </c>
      <c r="AB10" s="42">
        <v>3115</v>
      </c>
      <c r="AC10" s="42">
        <v>50750</v>
      </c>
      <c r="AD10" s="43">
        <v>47025</v>
      </c>
      <c r="AE10" s="42">
        <v>11057222</v>
      </c>
      <c r="AF10" s="43">
        <v>10575388</v>
      </c>
      <c r="AG10" s="42">
        <v>2703</v>
      </c>
      <c r="AH10" s="42">
        <v>45748</v>
      </c>
      <c r="AI10" s="43">
        <v>46834</v>
      </c>
      <c r="AJ10" s="42">
        <v>10441126</v>
      </c>
      <c r="AK10" s="43">
        <v>9902626</v>
      </c>
      <c r="AL10" s="42">
        <v>2351</v>
      </c>
      <c r="AM10" s="42">
        <v>45842</v>
      </c>
      <c r="AN10" s="43">
        <v>42902</v>
      </c>
      <c r="AO10" s="42">
        <v>9743869</v>
      </c>
      <c r="AP10" s="43">
        <v>9877093</v>
      </c>
      <c r="AQ10" s="42">
        <v>2051</v>
      </c>
      <c r="AR10" s="42">
        <v>41529</v>
      </c>
      <c r="AS10" s="43">
        <v>37455</v>
      </c>
      <c r="AT10" s="42">
        <v>9698780</v>
      </c>
      <c r="AU10" s="43">
        <v>8758845</v>
      </c>
    </row>
    <row r="11" spans="1:47" x14ac:dyDescent="0.35">
      <c r="A11" s="32" t="s">
        <v>12</v>
      </c>
      <c r="B11" s="44"/>
      <c r="C11" s="44"/>
      <c r="D11" s="44"/>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row>
    <row r="12" spans="1:47" ht="39.75" customHeight="1" x14ac:dyDescent="0.35">
      <c r="A12" s="17" t="s">
        <v>34</v>
      </c>
      <c r="B12" s="40"/>
      <c r="C12" s="42">
        <v>526</v>
      </c>
      <c r="D12" s="42">
        <v>2900</v>
      </c>
      <c r="E12" s="54">
        <v>0</v>
      </c>
      <c r="F12" s="42">
        <v>594761</v>
      </c>
      <c r="G12" s="54">
        <v>0</v>
      </c>
      <c r="H12" s="42">
        <v>548</v>
      </c>
      <c r="I12" s="42">
        <v>2306</v>
      </c>
      <c r="J12" s="54">
        <v>0</v>
      </c>
      <c r="K12" s="42">
        <v>245306</v>
      </c>
      <c r="L12" s="54">
        <v>0</v>
      </c>
      <c r="M12" s="42">
        <v>709</v>
      </c>
      <c r="N12" s="42">
        <v>1346</v>
      </c>
      <c r="O12" s="54">
        <v>0</v>
      </c>
      <c r="P12" s="42">
        <v>165104</v>
      </c>
      <c r="Q12" s="54">
        <v>0</v>
      </c>
      <c r="R12" s="42">
        <v>497</v>
      </c>
      <c r="S12" s="42">
        <v>1007</v>
      </c>
      <c r="T12" s="54">
        <v>0</v>
      </c>
      <c r="U12" s="42">
        <v>124656</v>
      </c>
      <c r="V12" s="54">
        <v>0</v>
      </c>
      <c r="W12" s="42">
        <v>879</v>
      </c>
      <c r="X12" s="42">
        <v>1979</v>
      </c>
      <c r="Y12" s="54">
        <v>0</v>
      </c>
      <c r="Z12" s="42">
        <v>220753</v>
      </c>
      <c r="AA12" s="54">
        <v>0</v>
      </c>
      <c r="AB12" s="42">
        <v>578</v>
      </c>
      <c r="AC12" s="42">
        <v>998</v>
      </c>
      <c r="AD12" s="54">
        <v>0</v>
      </c>
      <c r="AE12" s="42">
        <v>123099</v>
      </c>
      <c r="AF12" s="54">
        <v>0</v>
      </c>
      <c r="AG12" s="42">
        <v>412</v>
      </c>
      <c r="AH12" s="42">
        <v>1277</v>
      </c>
      <c r="AI12" s="54">
        <v>0</v>
      </c>
      <c r="AJ12" s="42">
        <v>134262</v>
      </c>
      <c r="AK12" s="54">
        <v>0</v>
      </c>
      <c r="AL12" s="42">
        <v>352</v>
      </c>
      <c r="AM12" s="42">
        <v>992</v>
      </c>
      <c r="AN12" s="54">
        <v>0</v>
      </c>
      <c r="AO12" s="42">
        <v>158757</v>
      </c>
      <c r="AP12" s="54">
        <v>0</v>
      </c>
      <c r="AQ12" s="42">
        <v>300</v>
      </c>
      <c r="AR12" s="42">
        <v>1373</v>
      </c>
      <c r="AS12" s="54">
        <v>0</v>
      </c>
      <c r="AT12" s="42">
        <v>178313</v>
      </c>
      <c r="AU12" s="54">
        <v>0</v>
      </c>
    </row>
    <row r="13" spans="1:47" x14ac:dyDescent="0.35">
      <c r="A13" s="32" t="s">
        <v>13</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row>
    <row r="14" spans="1:47" ht="28.5" customHeight="1" x14ac:dyDescent="0.35">
      <c r="A14" s="17" t="s">
        <v>31</v>
      </c>
      <c r="B14" s="40"/>
      <c r="C14" s="42">
        <v>73</v>
      </c>
      <c r="D14" s="42">
        <v>1767</v>
      </c>
      <c r="E14" s="40"/>
      <c r="F14" s="42">
        <v>230546</v>
      </c>
      <c r="G14" s="40"/>
      <c r="H14" s="42">
        <v>33</v>
      </c>
      <c r="I14" s="42">
        <v>545</v>
      </c>
      <c r="J14" s="40"/>
      <c r="K14" s="42">
        <v>760780</v>
      </c>
      <c r="L14" s="40"/>
      <c r="M14" s="42">
        <v>44</v>
      </c>
      <c r="N14" s="42">
        <v>213</v>
      </c>
      <c r="O14" s="40"/>
      <c r="P14" s="42">
        <v>43083</v>
      </c>
      <c r="Q14" s="40"/>
      <c r="R14" s="42">
        <v>31</v>
      </c>
      <c r="S14" s="42">
        <v>85</v>
      </c>
      <c r="T14" s="40"/>
      <c r="U14" s="42">
        <v>14156</v>
      </c>
      <c r="V14" s="40"/>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row>
    <row r="15" spans="1:47" ht="28.5" customHeight="1" x14ac:dyDescent="0.35">
      <c r="A15" s="17" t="s">
        <v>26</v>
      </c>
      <c r="B15" s="40"/>
      <c r="C15" s="53">
        <v>112</v>
      </c>
      <c r="D15" s="54"/>
      <c r="E15" s="43">
        <v>627</v>
      </c>
      <c r="F15" s="40"/>
      <c r="G15" s="43">
        <v>84151</v>
      </c>
      <c r="H15" s="53">
        <v>61</v>
      </c>
      <c r="I15" s="54"/>
      <c r="J15" s="43">
        <v>206</v>
      </c>
      <c r="K15" s="40"/>
      <c r="L15" s="43">
        <v>35921</v>
      </c>
      <c r="M15" s="53">
        <v>91</v>
      </c>
      <c r="N15" s="54"/>
      <c r="O15" s="43">
        <v>379</v>
      </c>
      <c r="P15" s="40"/>
      <c r="Q15" s="43">
        <v>66327</v>
      </c>
      <c r="R15" s="53">
        <v>122</v>
      </c>
      <c r="S15" s="54"/>
      <c r="T15" s="43">
        <v>298</v>
      </c>
      <c r="U15" s="40"/>
      <c r="V15" s="43">
        <v>43000</v>
      </c>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row>
    <row r="16" spans="1:47" x14ac:dyDescent="0.35">
      <c r="A16" s="32" t="s">
        <v>14</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row>
    <row r="17" spans="1:47" ht="26.25" customHeight="1" x14ac:dyDescent="0.35">
      <c r="A17" s="18" t="s">
        <v>32</v>
      </c>
      <c r="B17" s="49"/>
      <c r="C17" s="53">
        <v>240</v>
      </c>
      <c r="D17" s="54">
        <v>0</v>
      </c>
      <c r="E17" s="43">
        <v>3711</v>
      </c>
      <c r="F17" s="54">
        <v>0</v>
      </c>
      <c r="G17" s="43">
        <v>3230505</v>
      </c>
      <c r="H17" s="53">
        <v>401</v>
      </c>
      <c r="I17" s="54">
        <v>0</v>
      </c>
      <c r="J17" s="43">
        <v>1243</v>
      </c>
      <c r="K17" s="54">
        <v>0</v>
      </c>
      <c r="L17" s="43">
        <v>123621</v>
      </c>
      <c r="M17" s="53">
        <v>428</v>
      </c>
      <c r="N17" s="54">
        <v>0</v>
      </c>
      <c r="O17" s="43">
        <v>1034</v>
      </c>
      <c r="P17" s="54">
        <v>0</v>
      </c>
      <c r="Q17" s="43">
        <v>103218</v>
      </c>
      <c r="R17" s="53">
        <v>436</v>
      </c>
      <c r="S17" s="54">
        <v>0</v>
      </c>
      <c r="T17" s="43">
        <v>962</v>
      </c>
      <c r="U17" s="54">
        <v>0</v>
      </c>
      <c r="V17" s="43">
        <v>130116</v>
      </c>
      <c r="W17" s="53"/>
      <c r="X17" s="54">
        <v>0</v>
      </c>
      <c r="Y17" s="43"/>
      <c r="Z17" s="54">
        <v>0</v>
      </c>
      <c r="AA17" s="43"/>
      <c r="AB17" s="53"/>
      <c r="AC17" s="54">
        <v>0</v>
      </c>
      <c r="AD17" s="43"/>
      <c r="AE17" s="54">
        <v>0</v>
      </c>
      <c r="AF17" s="43"/>
      <c r="AG17" s="53">
        <v>0</v>
      </c>
      <c r="AH17" s="54">
        <v>0</v>
      </c>
      <c r="AI17" s="43">
        <v>0</v>
      </c>
      <c r="AJ17" s="54">
        <v>0</v>
      </c>
      <c r="AK17" s="43">
        <v>0</v>
      </c>
      <c r="AL17" s="53"/>
      <c r="AM17" s="54">
        <v>0</v>
      </c>
      <c r="AN17" s="43"/>
      <c r="AO17" s="54">
        <v>0</v>
      </c>
      <c r="AP17" s="43"/>
      <c r="AQ17" s="53"/>
      <c r="AR17" s="54">
        <v>0</v>
      </c>
      <c r="AS17" s="43"/>
      <c r="AT17" s="54">
        <v>0</v>
      </c>
      <c r="AU17" s="43"/>
    </row>
    <row r="18" spans="1:47" ht="23.25" customHeight="1" x14ac:dyDescent="0.35">
      <c r="A18" s="50" t="s">
        <v>16</v>
      </c>
      <c r="B18" s="51"/>
      <c r="C18" s="52">
        <f>C10+C12+C14</f>
        <v>5142</v>
      </c>
      <c r="D18" s="52">
        <f>D10+D12+D14</f>
        <v>69036</v>
      </c>
      <c r="E18" s="52">
        <f>E10+E15+E17</f>
        <v>66657</v>
      </c>
      <c r="F18" s="52">
        <f>F10+F12+F14</f>
        <v>11401701</v>
      </c>
      <c r="G18" s="52">
        <f>G10+G15+G17</f>
        <v>13655435</v>
      </c>
      <c r="H18" s="52">
        <f>H10+H12+H14</f>
        <v>4895</v>
      </c>
      <c r="I18" s="52">
        <f>I10+I12+I14</f>
        <v>66657</v>
      </c>
      <c r="J18" s="52">
        <f>J10+J15+J17</f>
        <v>61886</v>
      </c>
      <c r="K18" s="52">
        <f>K10+K12+K14</f>
        <v>13655435</v>
      </c>
      <c r="L18" s="52">
        <f>L10+L15+L17</f>
        <v>12150415</v>
      </c>
      <c r="M18" s="52">
        <f>M10+M12+M14</f>
        <v>4776</v>
      </c>
      <c r="N18" s="52">
        <f>N10+N12+N14</f>
        <v>61886</v>
      </c>
      <c r="O18" s="52">
        <f>O10+O15+O17</f>
        <v>61147</v>
      </c>
      <c r="P18" s="52">
        <f>P10+P12+P14</f>
        <v>12150415</v>
      </c>
      <c r="Q18" s="52">
        <f>Q10+Q15+Q17</f>
        <v>11449801</v>
      </c>
      <c r="R18" s="52">
        <f>R10+R12+R14</f>
        <v>4542</v>
      </c>
      <c r="S18" s="52">
        <f>S10+S12+S14</f>
        <v>61147</v>
      </c>
      <c r="T18" s="52">
        <f>T10+T15+T17</f>
        <v>57509</v>
      </c>
      <c r="U18" s="52">
        <f>U10+U12+U14</f>
        <v>11449801</v>
      </c>
      <c r="V18" s="52">
        <f>V10+V15+V17</f>
        <v>11510366</v>
      </c>
      <c r="W18" s="52">
        <f>W12+W10+W14</f>
        <v>4572</v>
      </c>
      <c r="X18" s="52">
        <f>X12+X10+X14</f>
        <v>57509</v>
      </c>
      <c r="Y18" s="52">
        <f>Y10+Y17+Y15</f>
        <v>51748</v>
      </c>
      <c r="Z18" s="52">
        <f>Z12+Z10+Z14</f>
        <v>11510366</v>
      </c>
      <c r="AA18" s="52">
        <f>AA10+AA17+AA15</f>
        <v>11180321</v>
      </c>
      <c r="AB18" s="52">
        <f>AB12+AB10</f>
        <v>3693</v>
      </c>
      <c r="AC18" s="52">
        <f>AC12+AC10</f>
        <v>51748</v>
      </c>
      <c r="AD18" s="52">
        <f>AD10+AD17</f>
        <v>47025</v>
      </c>
      <c r="AE18" s="52">
        <f>AE12+AE10</f>
        <v>11180321</v>
      </c>
      <c r="AF18" s="52">
        <f>AF10+AF17</f>
        <v>10575388</v>
      </c>
      <c r="AG18" s="52">
        <f>AG12+AG10</f>
        <v>3115</v>
      </c>
      <c r="AH18" s="52">
        <f>AH12+AH10</f>
        <v>47025</v>
      </c>
      <c r="AI18" s="52">
        <f>AI10+AI17</f>
        <v>46834</v>
      </c>
      <c r="AJ18" s="52">
        <f>AJ12+AJ10</f>
        <v>10575388</v>
      </c>
      <c r="AK18" s="52">
        <f>AK10+AK17</f>
        <v>9902626</v>
      </c>
      <c r="AL18" s="52">
        <f>AL12+AL10</f>
        <v>2703</v>
      </c>
      <c r="AM18" s="52">
        <f>AM12+AM10</f>
        <v>46834</v>
      </c>
      <c r="AN18" s="52">
        <f>AN10+AN17</f>
        <v>42902</v>
      </c>
      <c r="AO18" s="52">
        <f>AO12+AO10</f>
        <v>9902626</v>
      </c>
      <c r="AP18" s="52">
        <f>AP10+AP17</f>
        <v>9877093</v>
      </c>
      <c r="AQ18" s="52">
        <f>AQ12+AQ10</f>
        <v>2351</v>
      </c>
      <c r="AR18" s="52">
        <f>AR12+AR10</f>
        <v>42902</v>
      </c>
      <c r="AS18" s="52">
        <f>AS10+AS17</f>
        <v>37455</v>
      </c>
      <c r="AT18" s="52">
        <f>AT12+AT10</f>
        <v>9877093</v>
      </c>
      <c r="AU18" s="52">
        <f>AU10+AU17</f>
        <v>8758845</v>
      </c>
    </row>
    <row r="20" spans="1:47" x14ac:dyDescent="0.35">
      <c r="A20" s="72" t="s">
        <v>56</v>
      </c>
      <c r="C20" s="71">
        <f>C10+C12+C14-C18</f>
        <v>0</v>
      </c>
      <c r="D20" s="71">
        <f>D10+D12+D14-D18</f>
        <v>0</v>
      </c>
      <c r="E20" s="71">
        <f>E10+E15+E17-I18</f>
        <v>0</v>
      </c>
      <c r="F20" s="71">
        <f>F10+F12+F14-F18</f>
        <v>0</v>
      </c>
      <c r="G20" s="71">
        <f>G10+G15+G17-K18</f>
        <v>0</v>
      </c>
      <c r="H20" s="71">
        <f>H10+H12+H14-H18</f>
        <v>0</v>
      </c>
      <c r="I20" s="71">
        <f>I10+I12+I14-I18</f>
        <v>0</v>
      </c>
      <c r="J20" s="71">
        <f>J10+J15+J17-N18</f>
        <v>0</v>
      </c>
      <c r="K20" s="71">
        <f>K10+K12+K14-K18</f>
        <v>0</v>
      </c>
      <c r="L20" s="71">
        <f>L10+L15+L17-P18</f>
        <v>0</v>
      </c>
      <c r="M20" s="71">
        <f>M10+M12+M14-M18</f>
        <v>0</v>
      </c>
      <c r="N20" s="71">
        <f>N10+N12+N14-N18</f>
        <v>0</v>
      </c>
      <c r="O20" s="71">
        <f>O10+O15+O17-S18</f>
        <v>0</v>
      </c>
      <c r="P20" s="71">
        <f>P10+P12+P14-P18</f>
        <v>0</v>
      </c>
      <c r="Q20" s="71">
        <f>Q10+Q15+Q17-U18</f>
        <v>0</v>
      </c>
      <c r="R20" s="71">
        <f>R10+R12+R14-R18</f>
        <v>0</v>
      </c>
      <c r="S20" s="71">
        <f>S10+S12+S14-S18</f>
        <v>0</v>
      </c>
      <c r="T20" s="71">
        <f>T10+T15+T17-X18</f>
        <v>0</v>
      </c>
      <c r="U20" s="71">
        <f>U10+U12+U14-U18</f>
        <v>0</v>
      </c>
      <c r="V20" s="71">
        <f>V10+V15+V17-Z18</f>
        <v>0</v>
      </c>
      <c r="W20" s="71">
        <f>W10+W12+W14-W18</f>
        <v>0</v>
      </c>
      <c r="X20" s="71">
        <f>X10+X12+X14-X18</f>
        <v>0</v>
      </c>
      <c r="Y20" s="71">
        <f>Y10+Y15+Y17-AC18</f>
        <v>0</v>
      </c>
      <c r="Z20" s="71">
        <f>Z10+Z12+Z14-Z18</f>
        <v>0</v>
      </c>
      <c r="AA20" s="71">
        <f>AA10+AA15+AA17-AE18</f>
        <v>0</v>
      </c>
      <c r="AB20" s="71">
        <f>AB10+AB12+AB14-AB18</f>
        <v>0</v>
      </c>
      <c r="AC20" s="71">
        <f>AC10+AC12+AC14-AC18</f>
        <v>0</v>
      </c>
      <c r="AD20" s="71">
        <f>AD10+AD15+AD17-AH18</f>
        <v>0</v>
      </c>
      <c r="AE20" s="71">
        <f>AE10+AE12+AE14-AE18</f>
        <v>0</v>
      </c>
      <c r="AF20" s="71">
        <f>AF10+AF15+AF17-AJ18</f>
        <v>0</v>
      </c>
      <c r="AG20" s="71">
        <f>AG10+AG12+AG14-AG18</f>
        <v>0</v>
      </c>
      <c r="AH20" s="71">
        <f>AH10+AH12+AH14-AH18</f>
        <v>0</v>
      </c>
      <c r="AI20" s="71">
        <f>AI10+AI15+AI17-AM18</f>
        <v>0</v>
      </c>
      <c r="AJ20" s="71">
        <f>AJ10+AJ12+AJ14-AJ18</f>
        <v>0</v>
      </c>
      <c r="AK20" s="71">
        <f>AK10+AK15+AK17-AO18</f>
        <v>0</v>
      </c>
      <c r="AL20" s="71">
        <f>AL10+AL12+AL14-AL18</f>
        <v>0</v>
      </c>
      <c r="AM20" s="71">
        <f>AM10+AM12+AM14-AM18</f>
        <v>0</v>
      </c>
      <c r="AN20" s="71">
        <f>AN10+AN15+AN17-AR18</f>
        <v>0</v>
      </c>
      <c r="AO20" s="71">
        <f>AO10+AO12+AO14-AO18</f>
        <v>0</v>
      </c>
      <c r="AP20" s="71">
        <f>AP10+AP15+AP17-AT18</f>
        <v>0</v>
      </c>
      <c r="AQ20" s="71">
        <f>AQ10+AQ12+AQ14-AQ18</f>
        <v>0</v>
      </c>
      <c r="AR20" s="71">
        <f>AR10+AR12+AR14-AR18</f>
        <v>0</v>
      </c>
      <c r="AS20" s="71"/>
      <c r="AT20" s="71"/>
      <c r="AU20" s="71"/>
    </row>
    <row r="21" spans="1:47" x14ac:dyDescent="0.35">
      <c r="C21" s="71">
        <f>C10+C15+C17-H18</f>
        <v>0</v>
      </c>
      <c r="E21" s="71">
        <f>E18-I18</f>
        <v>0</v>
      </c>
      <c r="G21" s="71">
        <f>G18-K18</f>
        <v>0</v>
      </c>
      <c r="H21" s="71">
        <f>H10+H15+H17-M18</f>
        <v>0</v>
      </c>
      <c r="J21" s="71">
        <f>J18-N18</f>
        <v>0</v>
      </c>
      <c r="L21" s="71">
        <f>L18-P18</f>
        <v>0</v>
      </c>
      <c r="M21" s="71">
        <f>M10+M15+M17-R18</f>
        <v>0</v>
      </c>
      <c r="O21" s="71">
        <f>O18-S18</f>
        <v>0</v>
      </c>
      <c r="Q21" s="71">
        <f>Q18-U18</f>
        <v>0</v>
      </c>
      <c r="R21" s="71">
        <f>R10+R15+R17-W18</f>
        <v>0</v>
      </c>
      <c r="T21" s="71">
        <f>T18-X18</f>
        <v>0</v>
      </c>
      <c r="V21" s="71">
        <f>V18-Z18</f>
        <v>0</v>
      </c>
      <c r="W21" s="71">
        <f>W10+W15+W17-AB18</f>
        <v>0</v>
      </c>
      <c r="Y21" s="71">
        <f>Y18-AC18</f>
        <v>0</v>
      </c>
      <c r="AA21" s="71">
        <f>AA18-AE18</f>
        <v>0</v>
      </c>
      <c r="AB21" s="71">
        <f>AB10+AB15+AB17-AG18</f>
        <v>0</v>
      </c>
      <c r="AD21" s="71">
        <f>AD18-AH18</f>
        <v>0</v>
      </c>
      <c r="AF21" s="71">
        <f>AF18-AJ18</f>
        <v>0</v>
      </c>
      <c r="AG21" s="71">
        <f>AG10+AG15+AG17-AL18</f>
        <v>0</v>
      </c>
      <c r="AI21" s="71">
        <f>AI18-AM18</f>
        <v>0</v>
      </c>
      <c r="AK21" s="71">
        <f>AK18-AO18</f>
        <v>0</v>
      </c>
      <c r="AL21" s="71">
        <f>AL10+AL15+AL17-AQ18</f>
        <v>0</v>
      </c>
      <c r="AN21" s="71">
        <f>AN18-AR18</f>
        <v>0</v>
      </c>
      <c r="AP21" s="71">
        <f>AP18-AT18</f>
        <v>0</v>
      </c>
    </row>
  </sheetData>
  <printOptions horizontalCentered="1" verticalCentered="1"/>
  <pageMargins left="0.11811023622047245" right="0.11811023622047245" top="0.55118110236220474" bottom="0.35433070866141736" header="0.31496062992125984" footer="0.31496062992125984"/>
  <pageSetup paperSize="9" scale="90"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C19"/>
  <sheetViews>
    <sheetView showGridLines="0" workbookViewId="0">
      <pane xSplit="2" ySplit="8" topLeftCell="C15" activePane="bottomRight" state="frozen"/>
      <selection pane="topRight" activeCell="C1" sqref="C1"/>
      <selection pane="bottomLeft" activeCell="A5" sqref="A5"/>
      <selection pane="bottomRight" activeCell="A9" sqref="A9"/>
    </sheetView>
  </sheetViews>
  <sheetFormatPr defaultColWidth="9.1796875" defaultRowHeight="14.5" x14ac:dyDescent="0.35"/>
  <cols>
    <col min="1" max="1" width="32.26953125" style="2" customWidth="1"/>
    <col min="2" max="2" width="1.7265625" style="2" hidden="1" customWidth="1"/>
    <col min="3" max="11" width="13.1796875" style="2" customWidth="1"/>
    <col min="12" max="12" width="11.26953125" style="2" customWidth="1"/>
    <col min="13" max="13" width="12.7265625" style="2" customWidth="1"/>
    <col min="14" max="14" width="12.1796875" style="2" customWidth="1"/>
    <col min="15" max="15" width="11.81640625" style="2" customWidth="1"/>
    <col min="16" max="16" width="12.26953125" style="2" customWidth="1"/>
    <col min="17" max="17" width="13.453125" style="2" customWidth="1"/>
    <col min="18" max="18" width="11.453125" style="2" customWidth="1"/>
    <col min="19" max="19" width="13.26953125" style="2" customWidth="1"/>
    <col min="20" max="20" width="13" style="2" customWidth="1"/>
    <col min="21" max="21" width="12" style="2" customWidth="1"/>
    <col min="22" max="22" width="12.54296875" style="2" customWidth="1"/>
    <col min="23" max="23" width="13.453125" style="2" customWidth="1"/>
    <col min="24" max="24" width="11.1796875" style="2" customWidth="1"/>
    <col min="25" max="26" width="12.1796875" style="2" customWidth="1"/>
    <col min="27" max="27" width="11.81640625" style="2" customWidth="1"/>
    <col min="28" max="28" width="13.1796875" style="2" customWidth="1"/>
    <col min="29" max="29" width="12.54296875" style="2" customWidth="1"/>
    <col min="30" max="16384" width="9.1796875" style="2"/>
  </cols>
  <sheetData>
    <row r="1" spans="1:29" hidden="1" x14ac:dyDescent="0.35">
      <c r="A1" s="5" t="s">
        <v>8</v>
      </c>
    </row>
    <row r="2" spans="1:29" hidden="1" x14ac:dyDescent="0.35">
      <c r="A2" s="7" t="s">
        <v>10</v>
      </c>
      <c r="B2" s="4">
        <v>0</v>
      </c>
      <c r="C2" s="4"/>
      <c r="D2" s="4"/>
      <c r="E2" s="4"/>
      <c r="F2" s="4"/>
      <c r="G2" s="4"/>
      <c r="H2" s="4"/>
      <c r="I2" s="4"/>
      <c r="J2" s="4"/>
      <c r="K2" s="4"/>
    </row>
    <row r="3" spans="1:29" hidden="1" x14ac:dyDescent="0.35">
      <c r="A3" s="6" t="s">
        <v>6</v>
      </c>
      <c r="B3" s="4">
        <v>1</v>
      </c>
      <c r="C3" s="4"/>
      <c r="D3" s="4"/>
      <c r="E3" s="4"/>
      <c r="F3" s="4"/>
      <c r="G3" s="4"/>
      <c r="H3" s="4"/>
      <c r="I3" s="4"/>
      <c r="J3" s="4"/>
      <c r="K3" s="4"/>
      <c r="L3" s="8"/>
      <c r="M3" s="8"/>
    </row>
    <row r="4" spans="1:29" hidden="1" x14ac:dyDescent="0.35">
      <c r="A4" s="6" t="s">
        <v>7</v>
      </c>
      <c r="B4" s="4">
        <v>2</v>
      </c>
      <c r="C4" s="4"/>
      <c r="D4" s="4"/>
      <c r="E4" s="4"/>
      <c r="F4" s="4"/>
      <c r="G4" s="4"/>
      <c r="H4" s="4"/>
      <c r="I4" s="4"/>
      <c r="J4" s="4"/>
      <c r="K4" s="4"/>
      <c r="L4" s="8"/>
      <c r="M4" s="8"/>
    </row>
    <row r="5" spans="1:29" hidden="1" x14ac:dyDescent="0.35">
      <c r="A5" s="6" t="s">
        <v>9</v>
      </c>
      <c r="B5" s="4">
        <v>3</v>
      </c>
      <c r="C5" s="4"/>
      <c r="D5" s="4"/>
      <c r="E5" s="4"/>
      <c r="F5" s="4"/>
      <c r="G5" s="4"/>
      <c r="H5" s="4"/>
      <c r="I5" s="4"/>
      <c r="J5" s="4"/>
      <c r="K5" s="4"/>
      <c r="L5" s="8"/>
      <c r="M5" s="8"/>
    </row>
    <row r="6" spans="1:29" ht="21.75" customHeight="1" x14ac:dyDescent="0.35">
      <c r="A6" s="70" t="s">
        <v>53</v>
      </c>
      <c r="B6" s="1"/>
      <c r="C6" s="1"/>
      <c r="D6" s="1"/>
      <c r="E6" s="1"/>
      <c r="F6" s="1"/>
      <c r="G6" s="1"/>
      <c r="H6" s="1"/>
      <c r="I6" s="1"/>
      <c r="J6" s="1"/>
      <c r="K6" s="1"/>
      <c r="L6" s="9"/>
      <c r="M6" s="10"/>
      <c r="N6" s="10"/>
      <c r="O6" s="3"/>
      <c r="R6" s="3"/>
      <c r="U6" s="3"/>
      <c r="X6" s="3"/>
      <c r="AA6" s="3"/>
    </row>
    <row r="7" spans="1:29" x14ac:dyDescent="0.35">
      <c r="A7" s="81" t="s">
        <v>80</v>
      </c>
      <c r="B7" s="1"/>
      <c r="C7" s="19" t="s">
        <v>73</v>
      </c>
      <c r="D7" s="91" t="s">
        <v>51</v>
      </c>
      <c r="E7" s="92"/>
      <c r="F7" s="19" t="s">
        <v>57</v>
      </c>
      <c r="G7" s="91" t="s">
        <v>51</v>
      </c>
      <c r="H7" s="92"/>
      <c r="I7" s="60" t="s">
        <v>58</v>
      </c>
      <c r="J7" s="91" t="s">
        <v>51</v>
      </c>
      <c r="K7" s="93"/>
      <c r="L7" s="19" t="s">
        <v>5</v>
      </c>
      <c r="M7" s="91" t="s">
        <v>51</v>
      </c>
      <c r="N7" s="92"/>
      <c r="O7" s="60" t="s">
        <v>0</v>
      </c>
      <c r="P7" s="91" t="s">
        <v>51</v>
      </c>
      <c r="Q7" s="93"/>
      <c r="R7" s="25" t="s">
        <v>1</v>
      </c>
      <c r="S7" s="91" t="s">
        <v>51</v>
      </c>
      <c r="T7" s="92"/>
      <c r="U7" s="25" t="s">
        <v>2</v>
      </c>
      <c r="V7" s="91" t="s">
        <v>51</v>
      </c>
      <c r="W7" s="92"/>
      <c r="X7" s="25" t="s">
        <v>3</v>
      </c>
      <c r="Y7" s="91" t="s">
        <v>51</v>
      </c>
      <c r="Z7" s="92"/>
      <c r="AA7" s="25" t="s">
        <v>4</v>
      </c>
      <c r="AB7" s="91" t="s">
        <v>51</v>
      </c>
      <c r="AC7" s="92"/>
    </row>
    <row r="8" spans="1:29" ht="42" customHeight="1" x14ac:dyDescent="0.35">
      <c r="A8" s="90" t="s">
        <v>90</v>
      </c>
      <c r="C8" s="22" t="s">
        <v>33</v>
      </c>
      <c r="D8" s="23" t="s">
        <v>78</v>
      </c>
      <c r="E8" s="24" t="s">
        <v>79</v>
      </c>
      <c r="F8" s="22" t="s">
        <v>33</v>
      </c>
      <c r="G8" s="23" t="s">
        <v>76</v>
      </c>
      <c r="H8" s="24" t="s">
        <v>77</v>
      </c>
      <c r="I8" s="23" t="s">
        <v>33</v>
      </c>
      <c r="J8" s="23" t="s">
        <v>74</v>
      </c>
      <c r="K8" s="23" t="s">
        <v>75</v>
      </c>
      <c r="L8" s="22" t="s">
        <v>33</v>
      </c>
      <c r="M8" s="23" t="s">
        <v>39</v>
      </c>
      <c r="N8" s="24" t="s">
        <v>40</v>
      </c>
      <c r="O8" s="23" t="s">
        <v>33</v>
      </c>
      <c r="P8" s="23" t="s">
        <v>41</v>
      </c>
      <c r="Q8" s="23" t="s">
        <v>42</v>
      </c>
      <c r="R8" s="22" t="s">
        <v>33</v>
      </c>
      <c r="S8" s="23" t="s">
        <v>43</v>
      </c>
      <c r="T8" s="24" t="s">
        <v>44</v>
      </c>
      <c r="U8" s="22" t="s">
        <v>33</v>
      </c>
      <c r="V8" s="23" t="s">
        <v>45</v>
      </c>
      <c r="W8" s="24" t="s">
        <v>46</v>
      </c>
      <c r="X8" s="22" t="s">
        <v>33</v>
      </c>
      <c r="Y8" s="23" t="s">
        <v>47</v>
      </c>
      <c r="Z8" s="24" t="s">
        <v>48</v>
      </c>
      <c r="AA8" s="22" t="s">
        <v>33</v>
      </c>
      <c r="AB8" s="23" t="s">
        <v>49</v>
      </c>
      <c r="AC8" s="24" t="s">
        <v>50</v>
      </c>
    </row>
    <row r="9" spans="1:29" x14ac:dyDescent="0.35">
      <c r="A9" s="31" t="s">
        <v>11</v>
      </c>
      <c r="B9" s="33"/>
      <c r="C9" s="33"/>
      <c r="D9" s="33"/>
      <c r="E9" s="33"/>
      <c r="F9" s="34"/>
      <c r="G9" s="35"/>
      <c r="H9" s="36"/>
      <c r="I9" s="38"/>
      <c r="J9" s="38"/>
      <c r="K9" s="38"/>
      <c r="L9" s="34"/>
      <c r="M9" s="35"/>
      <c r="N9" s="36"/>
      <c r="O9" s="38"/>
      <c r="P9" s="38"/>
      <c r="Q9" s="38"/>
      <c r="R9" s="37"/>
      <c r="S9" s="38"/>
      <c r="T9" s="39"/>
      <c r="U9" s="37"/>
      <c r="V9" s="38"/>
      <c r="W9" s="39"/>
      <c r="X9" s="37"/>
      <c r="Y9" s="38"/>
      <c r="Z9" s="39"/>
      <c r="AA9" s="37"/>
      <c r="AB9" s="38"/>
      <c r="AC9" s="39"/>
    </row>
    <row r="10" spans="1:29" ht="30.75" customHeight="1" x14ac:dyDescent="0.35">
      <c r="A10" s="17" t="s">
        <v>15</v>
      </c>
      <c r="B10" s="58"/>
      <c r="C10" s="41">
        <f>'Firm demography (areas)'!C10</f>
        <v>4543</v>
      </c>
      <c r="D10" s="55">
        <f>('Firm demography (areas)'!D10-'Firm demography (areas)'!E10)/('Firm demography (areas)'!D$18-'Firm demography (areas)'!E$18)</f>
        <v>0.86170659941151739</v>
      </c>
      <c r="E10" s="55">
        <f>('Firm demography (areas)'!F10-'Firm demography (areas)'!G10)/('Firm demography (areas)'!F$18-'Firm demography (areas)'!G$18)</f>
        <v>-0.10454428073588098</v>
      </c>
      <c r="F10" s="41">
        <f>'Firm demography (areas)'!H10</f>
        <v>4314</v>
      </c>
      <c r="G10" s="55">
        <f>('Firm demography (areas)'!I10-'Firm demography (areas)'!J10)/('Firm demography (areas)'!I$18-'Firm demography (areas)'!J$18)</f>
        <v>0.70614127017396777</v>
      </c>
      <c r="H10" s="55">
        <f>('Firm demography (areas)'!K10-'Firm demography (areas)'!L10)/('Firm demography (areas)'!K$18-'Firm demography (areas)'!L$18)</f>
        <v>0.43751976717917368</v>
      </c>
      <c r="I10" s="41">
        <f>'Firm demography (areas)'!M10</f>
        <v>4023</v>
      </c>
      <c r="J10" s="55">
        <f>('Firm demography (areas)'!N10-'Firm demography (areas)'!O10)/('Firm demography (areas)'!N$18-'Firm demography (areas)'!O$18)</f>
        <v>0.80243572395128548</v>
      </c>
      <c r="K10" s="61">
        <f>('Firm demography (areas)'!P10-'Firm demography (areas)'!Q10)/('Firm demography (areas)'!P$18-'Firm demography (areas)'!Q$18)</f>
        <v>0.94484552121424925</v>
      </c>
      <c r="L10" s="41">
        <f>'Firm demography (areas)'!R10</f>
        <v>4014</v>
      </c>
      <c r="M10" s="55">
        <f>('Firm demography (areas)'!S10-'Firm demography (areas)'!T10)/('Firm demography (areas)'!S$18-'Firm demography (areas)'!T$18)</f>
        <v>1.046179219351292</v>
      </c>
      <c r="N10" s="55">
        <f>('Firm demography (areas)'!U10-'Firm demography (areas)'!V10)/('Firm demography (areas)'!U$18-'Firm demography (areas)'!V$18)</f>
        <v>0.43360026417898129</v>
      </c>
      <c r="O10" s="41">
        <f>'Firm demography (areas)'!W10</f>
        <v>3693</v>
      </c>
      <c r="P10" s="55">
        <f>('Firm demography (areas)'!X10-'Firm demography (areas)'!Y10)/('Firm demography (areas)'!X$18-'Firm demography (areas)'!Y$18)</f>
        <v>0.65648324943586178</v>
      </c>
      <c r="Q10" s="61">
        <f>('Firm demography (areas)'!Z10-'Firm demography (areas)'!AA10)/('Firm demography (areas)'!Z$18-'Firm demography (areas)'!AA$18)</f>
        <v>0.33114272296202035</v>
      </c>
      <c r="R10" s="41">
        <f>'Firm demography (areas)'!AB10</f>
        <v>3115</v>
      </c>
      <c r="S10" s="55">
        <f>('Firm demography (areas)'!AC10-'Firm demography (areas)'!AD10)/('Firm demography (areas)'!AC$18-'Firm demography (areas)'!AD$18)</f>
        <v>0.78869362693203471</v>
      </c>
      <c r="T10" s="55">
        <f>('Firm demography (areas)'!AE10-'Firm demography (areas)'!AF10)/('Firm demography (areas)'!AE$18-'Firm demography (areas)'!AF$18)</f>
        <v>0.79650804303947709</v>
      </c>
      <c r="U10" s="41">
        <f>'Firm demography (areas)'!AG10</f>
        <v>2703</v>
      </c>
      <c r="V10" s="55">
        <f>('Firm demography (areas)'!AH10-'Firm demography (areas)'!AI10)/('Firm demography (areas)'!AH$18-'Firm demography (areas)'!AI$18)</f>
        <v>-5.6858638743455501</v>
      </c>
      <c r="W10" s="55">
        <f>('Firm demography (areas)'!AJ10-'Firm demography (areas)'!AK10)/('Firm demography (areas)'!AJ$18-'Firm demography (areas)'!AK$18)</f>
        <v>0.80043165339302758</v>
      </c>
      <c r="X10" s="41">
        <f>'Firm demography (areas)'!AL10</f>
        <v>2351</v>
      </c>
      <c r="Y10" s="55">
        <f>('Firm demography (areas)'!AM10-'Firm demography (areas)'!AN10)/('Firm demography (areas)'!AM$18-'Firm demography (areas)'!AN$18)</f>
        <v>0.74771108850457779</v>
      </c>
      <c r="Z10" s="55">
        <f>('Firm demography (areas)'!AO10-'Firm demography (areas)'!AP10)/('Firm demography (areas)'!AO$18-'Firm demography (areas)'!AP$18)</f>
        <v>-5.2177182469745036</v>
      </c>
      <c r="AA10" s="41">
        <f>'Firm demography (areas)'!AQ10</f>
        <v>2051</v>
      </c>
      <c r="AB10" s="55">
        <f>('Firm demography (areas)'!AR10-'Firm demography (areas)'!AS10)/('Firm demography (areas)'!AR$18-'Firm demography (areas)'!AS$18)</f>
        <v>0.74793464292270972</v>
      </c>
      <c r="AC10" s="55">
        <f>('Firm demography (areas)'!AT10-'Firm demography (areas)'!AU10)/('Firm demography (areas)'!AT$18-'Firm demography (areas)'!AU$18)</f>
        <v>0.84054252723903822</v>
      </c>
    </row>
    <row r="11" spans="1:29" x14ac:dyDescent="0.35">
      <c r="A11" s="32" t="s">
        <v>12</v>
      </c>
      <c r="B11" s="44"/>
      <c r="C11" s="45"/>
      <c r="D11" s="46"/>
      <c r="E11" s="47"/>
      <c r="F11" s="45"/>
      <c r="G11" s="46"/>
      <c r="H11" s="47"/>
      <c r="I11" s="45"/>
      <c r="J11" s="46"/>
      <c r="K11" s="46"/>
      <c r="L11" s="45"/>
      <c r="M11" s="46"/>
      <c r="N11" s="47"/>
      <c r="O11" s="45"/>
      <c r="P11" s="46"/>
      <c r="Q11" s="46"/>
      <c r="R11" s="45"/>
      <c r="S11" s="46"/>
      <c r="T11" s="47"/>
      <c r="U11" s="45"/>
      <c r="V11" s="46"/>
      <c r="W11" s="47"/>
      <c r="X11" s="45"/>
      <c r="Y11" s="46"/>
      <c r="Z11" s="47"/>
      <c r="AA11" s="45"/>
      <c r="AB11" s="46"/>
      <c r="AC11" s="47"/>
    </row>
    <row r="12" spans="1:29" ht="39" customHeight="1" x14ac:dyDescent="0.35">
      <c r="A12" s="17" t="s">
        <v>34</v>
      </c>
      <c r="B12" s="58"/>
      <c r="C12" s="41">
        <f>'Firm demography (areas)'!C12</f>
        <v>526</v>
      </c>
      <c r="D12" s="55">
        <f>('Firm demography (areas)'!D12)/('Firm demography (areas)'!D$18-'Firm demography (areas)'!E$18)</f>
        <v>1.2189995796553175</v>
      </c>
      <c r="E12" s="55">
        <f>('Firm demography (areas)'!F12)/('Firm demography (areas)'!F$18-'Firm demography (areas)'!G$18)</f>
        <v>-0.26390026507121073</v>
      </c>
      <c r="F12" s="41">
        <f>'Firm demography (areas)'!H12</f>
        <v>548</v>
      </c>
      <c r="G12" s="55">
        <f>('Firm demography (areas)'!I12)/('Firm demography (areas)'!I$18-'Firm demography (areas)'!J$18)</f>
        <v>0.48333682666107736</v>
      </c>
      <c r="H12" s="55">
        <f>('Firm demography (areas)'!K12)/('Firm demography (areas)'!K$18-'Firm demography (areas)'!L$18)</f>
        <v>0.16299185392885143</v>
      </c>
      <c r="I12" s="41">
        <f>'Firm demography (areas)'!M12</f>
        <v>709</v>
      </c>
      <c r="J12" s="55">
        <f>('Firm demography (areas)'!N12)/('Firm demography (areas)'!N$18-'Firm demography (areas)'!O$18)</f>
        <v>1.8213802435723951</v>
      </c>
      <c r="K12" s="61">
        <f>('Firm demography (areas)'!P12)/('Firm demography (areas)'!P$18-'Firm demography (areas)'!Q$18)</f>
        <v>0.23565615303148382</v>
      </c>
      <c r="L12" s="41">
        <f>'Firm demography (areas)'!R12</f>
        <v>497</v>
      </c>
      <c r="M12" s="55">
        <f>('Firm demography (areas)'!S12)/('Firm demography (areas)'!S$18-'Firm demography (areas)'!T$18)</f>
        <v>0.27680043980208907</v>
      </c>
      <c r="N12" s="55">
        <f>('Firm demography (areas)'!U12)/('Firm demography (areas)'!U$18-'Firm demography (areas)'!V$18)</f>
        <v>-2.0582184429951291</v>
      </c>
      <c r="O12" s="41">
        <f>'Firm demography (areas)'!W12</f>
        <v>879</v>
      </c>
      <c r="P12" s="55">
        <f>('Firm demography (areas)'!X12)/('Firm demography (areas)'!X$18-'Firm demography (areas)'!Y$18)</f>
        <v>0.34351675056413816</v>
      </c>
      <c r="Q12" s="61">
        <f>('Firm demography (areas)'!Z12)/('Firm demography (areas)'!Z$18-'Firm demography (areas)'!AA$18)</f>
        <v>0.6688572770379797</v>
      </c>
      <c r="R12" s="41">
        <f>'Firm demography (areas)'!AB12</f>
        <v>578</v>
      </c>
      <c r="S12" s="55">
        <f>('Firm demography (areas)'!AC12)/('Firm demography (areas)'!AC$18-'Firm demography (areas)'!AD$18)</f>
        <v>0.21130637306796526</v>
      </c>
      <c r="T12" s="55">
        <f>('Firm demography (areas)'!AE12)/('Firm demography (areas)'!AE$18-'Firm demography (areas)'!AF$18)</f>
        <v>0.20349195696052291</v>
      </c>
      <c r="U12" s="41">
        <f>'Firm demography (areas)'!AG12</f>
        <v>412</v>
      </c>
      <c r="V12" s="55">
        <f>('Firm demography (areas)'!AH12)/('Firm demography (areas)'!AH$18-'Firm demography (areas)'!AI$18)</f>
        <v>6.6858638743455501</v>
      </c>
      <c r="W12" s="55">
        <f>('Firm demography (areas)'!AJ12)/('Firm demography (areas)'!AJ$18-'Firm demography (areas)'!AK$18)</f>
        <v>0.19956834660697245</v>
      </c>
      <c r="X12" s="41">
        <f>'Firm demography (areas)'!AL12</f>
        <v>352</v>
      </c>
      <c r="Y12" s="55">
        <f>('Firm demography (areas)'!AM12)/('Firm demography (areas)'!AM$18-'Firm demography (areas)'!AN$18)</f>
        <v>0.25228891149542215</v>
      </c>
      <c r="Z12" s="55">
        <f>('Firm demography (areas)'!AO12)/('Firm demography (areas)'!AO$18-'Firm demography (areas)'!AP$18)</f>
        <v>6.2177182469745036</v>
      </c>
      <c r="AA12" s="41">
        <f>'Firm demography (areas)'!AQ12</f>
        <v>300</v>
      </c>
      <c r="AB12" s="55">
        <f>('Firm demography (areas)'!AR12)/('Firm demography (areas)'!AR$18-'Firm demography (areas)'!AS$18)</f>
        <v>0.25206535707729028</v>
      </c>
      <c r="AC12" s="55">
        <f>('Firm demography (areas)'!AT12)/('Firm demography (areas)'!AT$18-'Firm demography (areas)'!AU$18)</f>
        <v>0.15945747276096178</v>
      </c>
    </row>
    <row r="13" spans="1:29" x14ac:dyDescent="0.35">
      <c r="A13" s="32" t="s">
        <v>13</v>
      </c>
      <c r="B13" s="44"/>
      <c r="C13" s="45"/>
      <c r="D13" s="46"/>
      <c r="E13" s="47"/>
      <c r="F13" s="45"/>
      <c r="G13" s="46"/>
      <c r="H13" s="47"/>
      <c r="I13" s="45"/>
      <c r="J13" s="46"/>
      <c r="K13" s="46"/>
      <c r="L13" s="45"/>
      <c r="M13" s="46"/>
      <c r="N13" s="47"/>
      <c r="O13" s="45"/>
      <c r="P13" s="46"/>
      <c r="Q13" s="46"/>
      <c r="R13" s="45"/>
      <c r="S13" s="46"/>
      <c r="T13" s="47"/>
      <c r="U13" s="45"/>
      <c r="V13" s="46"/>
      <c r="W13" s="47"/>
      <c r="X13" s="45"/>
      <c r="Y13" s="46"/>
      <c r="Z13" s="47"/>
      <c r="AA13" s="45"/>
      <c r="AB13" s="46"/>
      <c r="AC13" s="47"/>
    </row>
    <row r="14" spans="1:29" ht="30.75" customHeight="1" x14ac:dyDescent="0.35">
      <c r="A14" s="17" t="s">
        <v>31</v>
      </c>
      <c r="B14" s="58"/>
      <c r="C14" s="41">
        <f>'Firm demography (areas)'!C14</f>
        <v>73</v>
      </c>
      <c r="D14" s="55">
        <f>('Firm demography (areas)'!D14)/('Firm demography (areas)'!D$18-'Firm demography (areas)'!E$18)</f>
        <v>0.74274905422446402</v>
      </c>
      <c r="E14" s="55">
        <f>('Firm demography (areas)'!F14)/('Firm demography (areas)'!F$18-'Firm demography (areas)'!G$18)</f>
        <v>-0.10229512444680694</v>
      </c>
      <c r="F14" s="41">
        <f>'Firm demography (areas)'!H14</f>
        <v>33</v>
      </c>
      <c r="G14" s="55">
        <f>('Firm demography (areas)'!I14)/('Firm demography (areas)'!I$18-'Firm demography (areas)'!J$18)</f>
        <v>0.11423181722909244</v>
      </c>
      <c r="H14" s="55">
        <f>('Firm demography (areas)'!K14)/('Firm demography (areas)'!K$18-'Firm demography (areas)'!L$18)</f>
        <v>0.50549494358878955</v>
      </c>
      <c r="I14" s="41">
        <f>'Firm demography (areas)'!M14</f>
        <v>44</v>
      </c>
      <c r="J14" s="55">
        <f>('Firm demography (areas)'!N14)/('Firm demography (areas)'!N$18-'Firm demography (areas)'!O$18)</f>
        <v>0.28822733423545333</v>
      </c>
      <c r="K14" s="55">
        <f>('Firm demography (areas)'!P14)/('Firm demography (areas)'!P$18-'Firm demography (areas)'!Q$18)</f>
        <v>6.1493204532024767E-2</v>
      </c>
      <c r="L14" s="41">
        <f>'Firm demography (areas)'!R14</f>
        <v>31</v>
      </c>
      <c r="M14" s="55">
        <f>('Firm demography (areas)'!S14)/('Firm demography (areas)'!S$18-'Firm demography (areas)'!T$18)</f>
        <v>2.336448598130841E-2</v>
      </c>
      <c r="N14" s="55">
        <f>('Firm demography (areas)'!U14)/('Firm demography (areas)'!U$18-'Firm demography (areas)'!V$18)</f>
        <v>-0.23373235366961115</v>
      </c>
      <c r="O14" s="48"/>
      <c r="P14" s="48"/>
      <c r="Q14" s="48"/>
      <c r="R14" s="48"/>
      <c r="S14" s="48"/>
      <c r="T14" s="48"/>
      <c r="U14" s="48"/>
      <c r="V14" s="48"/>
      <c r="W14" s="48"/>
      <c r="X14" s="48"/>
      <c r="Y14" s="48"/>
      <c r="Z14" s="48"/>
      <c r="AA14" s="48"/>
      <c r="AB14" s="48"/>
      <c r="AC14" s="48"/>
    </row>
    <row r="15" spans="1:29" ht="30" customHeight="1" x14ac:dyDescent="0.35">
      <c r="A15" s="17" t="s">
        <v>26</v>
      </c>
      <c r="B15" s="58"/>
      <c r="C15" s="41">
        <f>'Firm demography (areas)'!C15</f>
        <v>112</v>
      </c>
      <c r="D15" s="55">
        <f>-('Firm demography (areas)'!E15)/('Firm demography (areas)'!D$18-'Firm demography (areas)'!E$18)</f>
        <v>-0.2635561160151324</v>
      </c>
      <c r="E15" s="55">
        <f>-('Firm demography (areas)'!G15)/('Firm demography (areas)'!F$18-'Firm demography (areas)'!G$18)</f>
        <v>3.7338479163911982E-2</v>
      </c>
      <c r="F15" s="41">
        <f>'Firm demography (areas)'!H15</f>
        <v>61</v>
      </c>
      <c r="G15" s="55">
        <f>-('Firm demography (areas)'!J15)/('Firm demography (areas)'!I$18-'Firm demography (areas)'!J$18)</f>
        <v>-4.3177530915950536E-2</v>
      </c>
      <c r="H15" s="55">
        <f>-('Firm demography (areas)'!L15)/('Firm demography (areas)'!K$18-'Firm demography (areas)'!L$18)</f>
        <v>-2.3867456910871616E-2</v>
      </c>
      <c r="I15" s="41">
        <f>'Firm demography (areas)'!M15</f>
        <v>91</v>
      </c>
      <c r="J15" s="55">
        <f>-('Firm demography (areas)'!O15)/('Firm demography (areas)'!N$18-'Firm demography (areas)'!O$18)</f>
        <v>-0.51285520974289578</v>
      </c>
      <c r="K15" s="55">
        <f>-('Firm demography (areas)'!Q15)/('Firm demography (areas)'!P$18-'Firm demography (areas)'!Q$18)</f>
        <v>-9.4669818188046484E-2</v>
      </c>
      <c r="L15" s="41">
        <f>'Firm demography (areas)'!R15</f>
        <v>122</v>
      </c>
      <c r="M15" s="55">
        <f>-('Firm demography (areas)'!T15)/('Firm demography (areas)'!S$18-'Firm demography (areas)'!T$18)</f>
        <v>-8.1913139087410672E-2</v>
      </c>
      <c r="N15" s="55">
        <f>-('Firm demography (areas)'!V15)/('Firm demography (areas)'!U$18-'Firm demography (areas)'!V$18)</f>
        <v>0.70998101213572196</v>
      </c>
      <c r="O15" s="48"/>
      <c r="P15" s="48"/>
      <c r="Q15" s="48"/>
      <c r="R15" s="48"/>
      <c r="S15" s="48"/>
      <c r="T15" s="48"/>
      <c r="U15" s="48"/>
      <c r="V15" s="48"/>
      <c r="W15" s="48"/>
      <c r="X15" s="48"/>
      <c r="Y15" s="48"/>
      <c r="Z15" s="48"/>
      <c r="AA15" s="48"/>
      <c r="AB15" s="48"/>
      <c r="AC15" s="48"/>
    </row>
    <row r="16" spans="1:29" x14ac:dyDescent="0.35">
      <c r="A16" s="32" t="s">
        <v>14</v>
      </c>
      <c r="B16" s="44"/>
      <c r="C16" s="45"/>
      <c r="D16" s="46"/>
      <c r="E16" s="47"/>
      <c r="F16" s="45"/>
      <c r="G16" s="46"/>
      <c r="H16" s="47"/>
      <c r="I16" s="45"/>
      <c r="J16" s="46"/>
      <c r="K16" s="46"/>
      <c r="L16" s="45"/>
      <c r="M16" s="46"/>
      <c r="N16" s="47"/>
      <c r="O16" s="45"/>
      <c r="P16" s="46"/>
      <c r="Q16" s="46"/>
      <c r="R16" s="45"/>
      <c r="S16" s="46"/>
      <c r="T16" s="47"/>
      <c r="U16" s="45"/>
      <c r="V16" s="46"/>
      <c r="W16" s="47"/>
      <c r="X16" s="45"/>
      <c r="Y16" s="46"/>
      <c r="Z16" s="47"/>
      <c r="AA16" s="45"/>
      <c r="AB16" s="46"/>
      <c r="AC16" s="47"/>
    </row>
    <row r="17" spans="1:29" ht="28.5" customHeight="1" x14ac:dyDescent="0.35">
      <c r="A17" s="18" t="s">
        <v>32</v>
      </c>
      <c r="B17" s="58"/>
      <c r="C17" s="41">
        <f>'Firm demography (areas)'!C17</f>
        <v>240</v>
      </c>
      <c r="D17" s="55">
        <f>-('Firm demography (areas)'!E17)/('Firm demography (areas)'!D$18-'Firm demography (areas)'!E$18)</f>
        <v>-1.5598991172761665</v>
      </c>
      <c r="E17" s="55">
        <f>-('Firm demography (areas)'!G17)/('Firm demography (areas)'!F$18-'Firm demography (areas)'!G$18)</f>
        <v>1.4334011910899866</v>
      </c>
      <c r="F17" s="41">
        <f>'Firm demography (areas)'!H17</f>
        <v>401</v>
      </c>
      <c r="G17" s="55">
        <f>-('Firm demography (areas)'!J17)/('Firm demography (areas)'!I$18-'Firm demography (areas)'!J$18)</f>
        <v>-0.26053238314818694</v>
      </c>
      <c r="H17" s="55">
        <f>-('Firm demography (areas)'!L17)/('Firm demography (areas)'!K$18-'Firm demography (areas)'!L$18)</f>
        <v>-8.213910778594305E-2</v>
      </c>
      <c r="I17" s="41">
        <f>'Firm demography (areas)'!M17</f>
        <v>428</v>
      </c>
      <c r="J17" s="55">
        <f>-('Firm demography (areas)'!O17)/('Firm demography (areas)'!N$18-'Firm demography (areas)'!O$18)</f>
        <v>-1.3991880920162381</v>
      </c>
      <c r="K17" s="61">
        <f>-('Firm demography (areas)'!Q17)/('Firm demography (areas)'!P$18-'Firm demography (areas)'!Q$18)</f>
        <v>-0.14732506058971132</v>
      </c>
      <c r="L17" s="41">
        <f>'Firm demography (areas)'!R17</f>
        <v>436</v>
      </c>
      <c r="M17" s="55">
        <f>-('Firm demography (areas)'!T17)/('Firm demography (areas)'!S$18-'Firm demography (areas)'!T$18)</f>
        <v>-0.2644310060472787</v>
      </c>
      <c r="N17" s="55">
        <f>-('Firm demography (areas)'!V17)/('Firm demography (areas)'!U$18-'Firm demography (areas)'!V$18)</f>
        <v>2.148369520350037</v>
      </c>
      <c r="O17" s="41">
        <f>'Firm demography (areas)'!W17</f>
        <v>0</v>
      </c>
      <c r="P17" s="55">
        <f>-('Firm demography (areas)'!Y17)/('Firm demography (areas)'!X$18-'Firm demography (areas)'!Y$18)</f>
        <v>0</v>
      </c>
      <c r="Q17" s="61">
        <f>-('Firm demography (areas)'!AA17)/('Firm demography (areas)'!Z$18-'Firm demography (areas)'!AA$18)</f>
        <v>0</v>
      </c>
      <c r="R17" s="41">
        <f>'Firm demography (areas)'!AB17</f>
        <v>0</v>
      </c>
      <c r="S17" s="55">
        <f>-('Firm demography (areas)'!AD17)/('Firm demography (areas)'!AC$18-'Firm demography (areas)'!AD$18)</f>
        <v>0</v>
      </c>
      <c r="T17" s="55">
        <f>-('Firm demography (areas)'!AF17)/('Firm demography (areas)'!AE$18-'Firm demography (areas)'!AF$18)</f>
        <v>0</v>
      </c>
      <c r="U17" s="41">
        <f>'Firm demography (areas)'!AG17</f>
        <v>0</v>
      </c>
      <c r="V17" s="55">
        <f>-('Firm demography (areas)'!AI17)/('Firm demography (areas)'!AH$18-'Firm demography (areas)'!AI$18)</f>
        <v>0</v>
      </c>
      <c r="W17" s="55">
        <f>-('Firm demography (areas)'!AK17)/('Firm demography (areas)'!AJ$18-'Firm demography (areas)'!AK$18)</f>
        <v>0</v>
      </c>
      <c r="X17" s="41">
        <f>'Firm demography (areas)'!AL17</f>
        <v>0</v>
      </c>
      <c r="Y17" s="55">
        <f>-('Firm demography (areas)'!AN17)/('Firm demography (areas)'!AM$18-'Firm demography (areas)'!AN$18)</f>
        <v>0</v>
      </c>
      <c r="Z17" s="55">
        <f>-('Firm demography (areas)'!AP17)/('Firm demography (areas)'!AO$18-'Firm demography (areas)'!AP$18)</f>
        <v>0</v>
      </c>
      <c r="AA17" s="41">
        <f>'Firm demography (areas)'!AQ17</f>
        <v>0</v>
      </c>
      <c r="AB17" s="55">
        <f>-('Firm demography (areas)'!AS17)/('Firm demography (areas)'!AR$18-'Firm demography (areas)'!AS$18)</f>
        <v>0</v>
      </c>
      <c r="AC17" s="55">
        <f>-('Firm demography (areas)'!AU17)/('Firm demography (areas)'!AT$18-'Firm demography (areas)'!AU$18)</f>
        <v>0</v>
      </c>
    </row>
    <row r="18" spans="1:29" ht="24" customHeight="1" x14ac:dyDescent="0.35">
      <c r="A18" s="50" t="s">
        <v>16</v>
      </c>
      <c r="B18" s="59"/>
      <c r="C18" s="56">
        <f>'Firm demography (areas)'!C18</f>
        <v>5142</v>
      </c>
      <c r="D18" s="57">
        <f>('Firm demography (areas)'!D18-'Firm demography (areas)'!E18)/('Firm demography (areas)'!D$18-'Firm demography (areas)'!E$18)</f>
        <v>1</v>
      </c>
      <c r="E18" s="57">
        <f>('Firm demography (areas)'!F18-'Firm demography (areas)'!G18)/('Firm demography (areas)'!F$18-'Firm demography (areas)'!G$18)</f>
        <v>1</v>
      </c>
      <c r="F18" s="56">
        <f>'Firm demography (areas)'!H18</f>
        <v>4895</v>
      </c>
      <c r="G18" s="57">
        <f>('Firm demography (areas)'!I18-'Firm demography (areas)'!J18)/('Firm demography (areas)'!I$18-'Firm demography (areas)'!J$18)</f>
        <v>1</v>
      </c>
      <c r="H18" s="57">
        <f>('Firm demography (areas)'!K18-'Firm demography (areas)'!L18)/('Firm demography (areas)'!K$18-'Firm demography (areas)'!L$18)</f>
        <v>1</v>
      </c>
      <c r="I18" s="56">
        <f>'Firm demography (areas)'!M18</f>
        <v>4776</v>
      </c>
      <c r="J18" s="57">
        <f>('Firm demography (areas)'!N18-'Firm demography (areas)'!O18)/('Firm demography (areas)'!N$18-'Firm demography (areas)'!O$18)</f>
        <v>1</v>
      </c>
      <c r="K18" s="62">
        <f>('Firm demography (areas)'!P18-'Firm demography (areas)'!Q18)/('Firm demography (areas)'!P$18-'Firm demography (areas)'!Q$18)</f>
        <v>1</v>
      </c>
      <c r="L18" s="56">
        <f>'Firm demography (areas)'!R18</f>
        <v>4542</v>
      </c>
      <c r="M18" s="57">
        <f>('Firm demography (areas)'!S18-'Firm demography (areas)'!T18)/('Firm demography (areas)'!S$18-'Firm demography (areas)'!T$18)</f>
        <v>1</v>
      </c>
      <c r="N18" s="57">
        <f>('Firm demography (areas)'!U18-'Firm demography (areas)'!V18)/('Firm demography (areas)'!U$18-'Firm demography (areas)'!V$18)</f>
        <v>1</v>
      </c>
      <c r="O18" s="56">
        <f>'Firm demography (areas)'!W18</f>
        <v>4572</v>
      </c>
      <c r="P18" s="57">
        <f>('Firm demography (areas)'!X18-'Firm demography (areas)'!Y18)/('Firm demography (areas)'!X$18-'Firm demography (areas)'!Y$18)</f>
        <v>1</v>
      </c>
      <c r="Q18" s="62">
        <f>('Firm demography (areas)'!Z18-'Firm demography (areas)'!AA18)/('Firm demography (areas)'!Z$18-'Firm demography (areas)'!AA$18)</f>
        <v>1</v>
      </c>
      <c r="R18" s="56">
        <f>'Firm demography (areas)'!AB18</f>
        <v>3693</v>
      </c>
      <c r="S18" s="57">
        <f>('Firm demography (areas)'!AC18-'Firm demography (areas)'!AD18)/('Firm demography (areas)'!AC$18-'Firm demography (areas)'!AD$18)</f>
        <v>1</v>
      </c>
      <c r="T18" s="57">
        <f>('Firm demography (areas)'!AE18-'Firm demography (areas)'!AF18)/('Firm demography (areas)'!AE$18-'Firm demography (areas)'!AF$18)</f>
        <v>1</v>
      </c>
      <c r="U18" s="56">
        <f>'Firm demography (areas)'!AG18</f>
        <v>3115</v>
      </c>
      <c r="V18" s="57">
        <f>('Firm demography (areas)'!AH18-'Firm demography (areas)'!AI18)/('Firm demography (areas)'!AH$18-'Firm demography (areas)'!AI$18)</f>
        <v>1</v>
      </c>
      <c r="W18" s="57">
        <f>('Firm demography (areas)'!AJ18-'Firm demography (areas)'!AK18)/('Firm demography (areas)'!AJ$18-'Firm demography (areas)'!AK$18)</f>
        <v>1</v>
      </c>
      <c r="X18" s="56">
        <f>'Firm demography (areas)'!AL18</f>
        <v>2703</v>
      </c>
      <c r="Y18" s="57">
        <f>('Firm demography (areas)'!AM18-'Firm demography (areas)'!AN18)/('Firm demography (areas)'!AM$18-'Firm demography (areas)'!AN$18)</f>
        <v>1</v>
      </c>
      <c r="Z18" s="57">
        <f>('Firm demography (areas)'!AO18-'Firm demography (areas)'!AP18)/('Firm demography (areas)'!AO$18-'Firm demography (areas)'!AP$18)</f>
        <v>1</v>
      </c>
      <c r="AA18" s="56">
        <f>'Firm demography (areas)'!AQ18</f>
        <v>2351</v>
      </c>
      <c r="AB18" s="57">
        <f>('Firm demography (areas)'!AR18-'Firm demography (areas)'!AS18)/('Firm demography (areas)'!AR$18-'Firm demography (areas)'!AS$18)</f>
        <v>1</v>
      </c>
      <c r="AC18" s="57">
        <f>('Firm demography (areas)'!AT18-'Firm demography (areas)'!AU18)/('Firm demography (areas)'!AT$18-'Firm demography (areas)'!AU$18)</f>
        <v>1</v>
      </c>
    </row>
    <row r="19" spans="1:29" x14ac:dyDescent="0.35">
      <c r="D19" s="85"/>
    </row>
  </sheetData>
  <mergeCells count="9">
    <mergeCell ref="D7:E7"/>
    <mergeCell ref="G7:H7"/>
    <mergeCell ref="J7:K7"/>
    <mergeCell ref="Y7:Z7"/>
    <mergeCell ref="AB7:AC7"/>
    <mergeCell ref="M7:N7"/>
    <mergeCell ref="P7:Q7"/>
    <mergeCell ref="S7:T7"/>
    <mergeCell ref="V7:W7"/>
  </mergeCells>
  <printOptions horizontalCentered="1" verticalCentered="1"/>
  <pageMargins left="0.11811023622047245" right="0.11811023622047245" top="0.55118110236220474" bottom="0.35433070866141736" header="0.31496062992125984" footer="0.31496062992125984"/>
  <pageSetup paperSize="9"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E33"/>
  <sheetViews>
    <sheetView showGridLines="0" tabSelected="1" workbookViewId="0">
      <pane xSplit="2" ySplit="8" topLeftCell="C9" activePane="bottomRight" state="frozen"/>
      <selection pane="topRight" activeCell="C1" sqref="C1"/>
      <selection pane="bottomLeft" activeCell="A5" sqref="A5"/>
      <selection pane="bottomRight" activeCell="C10" sqref="C10"/>
    </sheetView>
  </sheetViews>
  <sheetFormatPr defaultColWidth="9.1796875" defaultRowHeight="14.5" x14ac:dyDescent="0.35"/>
  <cols>
    <col min="1" max="1" width="32.26953125" style="2" customWidth="1"/>
    <col min="2" max="2" width="1.7265625" style="2" hidden="1" customWidth="1"/>
    <col min="3" max="11" width="13.1796875" style="2" customWidth="1"/>
    <col min="12" max="12" width="11.26953125" style="2" customWidth="1"/>
    <col min="13" max="13" width="13.1796875" style="2" customWidth="1"/>
    <col min="14" max="14" width="13" style="2" customWidth="1"/>
    <col min="15" max="15" width="11.81640625" style="2" customWidth="1"/>
    <col min="16" max="16" width="12.453125" style="2" customWidth="1"/>
    <col min="17" max="17" width="13.453125" style="2" customWidth="1"/>
    <col min="18" max="18" width="11.453125" style="2" customWidth="1"/>
    <col min="19" max="19" width="14" style="2" customWidth="1"/>
    <col min="20" max="20" width="13.7265625" style="2" customWidth="1"/>
    <col min="21" max="21" width="12" style="2" customWidth="1"/>
    <col min="22" max="22" width="13.1796875" style="2" customWidth="1"/>
    <col min="23" max="23" width="13.81640625" style="2" customWidth="1"/>
    <col min="24" max="24" width="11.1796875" style="2" customWidth="1"/>
    <col min="25" max="25" width="13.1796875" style="2" customWidth="1"/>
    <col min="26" max="26" width="13.453125" style="2" customWidth="1"/>
    <col min="27" max="27" width="11.81640625" style="2" customWidth="1"/>
    <col min="28" max="28" width="12.81640625" style="2" customWidth="1"/>
    <col min="29" max="29" width="12.54296875" style="2" customWidth="1"/>
    <col min="30" max="16384" width="9.1796875" style="2"/>
  </cols>
  <sheetData>
    <row r="1" spans="1:29" hidden="1" x14ac:dyDescent="0.35">
      <c r="A1" s="5" t="s">
        <v>8</v>
      </c>
    </row>
    <row r="2" spans="1:29" hidden="1" x14ac:dyDescent="0.35">
      <c r="A2" s="7" t="s">
        <v>10</v>
      </c>
      <c r="B2" s="4">
        <v>0</v>
      </c>
      <c r="C2" s="4"/>
      <c r="D2" s="4"/>
      <c r="E2" s="4"/>
      <c r="F2" s="4"/>
      <c r="G2" s="4"/>
      <c r="H2" s="4"/>
      <c r="I2" s="4"/>
      <c r="J2" s="4"/>
      <c r="K2" s="4"/>
    </row>
    <row r="3" spans="1:29" hidden="1" x14ac:dyDescent="0.35">
      <c r="A3" s="6" t="s">
        <v>6</v>
      </c>
      <c r="B3" s="4">
        <v>1</v>
      </c>
      <c r="C3" s="4"/>
      <c r="D3" s="4"/>
      <c r="E3" s="4"/>
      <c r="F3" s="4"/>
      <c r="G3" s="4"/>
      <c r="H3" s="4"/>
      <c r="I3" s="4"/>
      <c r="J3" s="4"/>
      <c r="K3" s="4"/>
      <c r="L3" s="8"/>
      <c r="M3" s="8"/>
    </row>
    <row r="4" spans="1:29" hidden="1" x14ac:dyDescent="0.35">
      <c r="A4" s="6" t="s">
        <v>7</v>
      </c>
      <c r="B4" s="4">
        <v>2</v>
      </c>
      <c r="C4" s="4"/>
      <c r="D4" s="4"/>
      <c r="E4" s="4"/>
      <c r="F4" s="4"/>
      <c r="G4" s="4"/>
      <c r="H4" s="4"/>
      <c r="I4" s="4"/>
      <c r="J4" s="4"/>
      <c r="K4" s="4"/>
      <c r="L4" s="8"/>
      <c r="M4" s="8"/>
    </row>
    <row r="5" spans="1:29" hidden="1" x14ac:dyDescent="0.35">
      <c r="A5" s="6" t="s">
        <v>9</v>
      </c>
      <c r="B5" s="4">
        <v>3</v>
      </c>
      <c r="C5" s="4"/>
      <c r="D5" s="4"/>
      <c r="E5" s="4"/>
      <c r="F5" s="4"/>
      <c r="G5" s="4"/>
      <c r="H5" s="4"/>
      <c r="I5" s="4"/>
      <c r="J5" s="4"/>
      <c r="K5" s="4"/>
      <c r="L5" s="8"/>
      <c r="M5" s="8"/>
    </row>
    <row r="6" spans="1:29" ht="23.25" customHeight="1" x14ac:dyDescent="0.35">
      <c r="A6" s="70" t="s">
        <v>54</v>
      </c>
      <c r="B6" s="1"/>
      <c r="C6" s="1"/>
      <c r="D6" s="1"/>
      <c r="E6" s="1"/>
      <c r="F6" s="1"/>
      <c r="G6" s="1"/>
      <c r="H6" s="1"/>
      <c r="I6" s="1"/>
      <c r="J6" s="1"/>
      <c r="K6" s="1"/>
    </row>
    <row r="7" spans="1:29" x14ac:dyDescent="0.35">
      <c r="A7" s="81" t="s">
        <v>80</v>
      </c>
      <c r="B7" s="1"/>
      <c r="C7" s="19" t="s">
        <v>73</v>
      </c>
      <c r="D7" s="91" t="s">
        <v>38</v>
      </c>
      <c r="E7" s="92"/>
      <c r="F7" s="19" t="s">
        <v>57</v>
      </c>
      <c r="G7" s="91" t="s">
        <v>38</v>
      </c>
      <c r="H7" s="92"/>
      <c r="I7" s="19" t="s">
        <v>58</v>
      </c>
      <c r="J7" s="91" t="s">
        <v>38</v>
      </c>
      <c r="K7" s="92"/>
      <c r="L7" s="19" t="s">
        <v>5</v>
      </c>
      <c r="M7" s="91" t="s">
        <v>38</v>
      </c>
      <c r="N7" s="92"/>
      <c r="O7" s="25" t="s">
        <v>0</v>
      </c>
      <c r="P7" s="91" t="s">
        <v>38</v>
      </c>
      <c r="Q7" s="92"/>
      <c r="R7" s="25" t="s">
        <v>1</v>
      </c>
      <c r="S7" s="91" t="s">
        <v>38</v>
      </c>
      <c r="T7" s="92"/>
      <c r="U7" s="25" t="s">
        <v>2</v>
      </c>
      <c r="V7" s="91" t="s">
        <v>38</v>
      </c>
      <c r="W7" s="92"/>
      <c r="X7" s="25" t="s">
        <v>3</v>
      </c>
      <c r="Y7" s="91" t="s">
        <v>38</v>
      </c>
      <c r="Z7" s="92"/>
      <c r="AA7" s="25" t="s">
        <v>65</v>
      </c>
      <c r="AB7" s="91" t="s">
        <v>38</v>
      </c>
      <c r="AC7" s="92"/>
    </row>
    <row r="8" spans="1:29" ht="31.5" x14ac:dyDescent="0.35">
      <c r="A8" s="90" t="s">
        <v>90</v>
      </c>
      <c r="C8" s="22" t="s">
        <v>33</v>
      </c>
      <c r="D8" s="23" t="s">
        <v>69</v>
      </c>
      <c r="E8" s="24" t="s">
        <v>70</v>
      </c>
      <c r="F8" s="22" t="s">
        <v>33</v>
      </c>
      <c r="G8" s="23" t="s">
        <v>69</v>
      </c>
      <c r="H8" s="24" t="s">
        <v>70</v>
      </c>
      <c r="I8" s="22" t="s">
        <v>33</v>
      </c>
      <c r="J8" s="23" t="s">
        <v>71</v>
      </c>
      <c r="K8" s="24" t="s">
        <v>72</v>
      </c>
      <c r="L8" s="22" t="s">
        <v>33</v>
      </c>
      <c r="M8" s="23" t="s">
        <v>36</v>
      </c>
      <c r="N8" s="24" t="s">
        <v>37</v>
      </c>
      <c r="O8" s="22" t="s">
        <v>33</v>
      </c>
      <c r="P8" s="23" t="s">
        <v>17</v>
      </c>
      <c r="Q8" s="24" t="s">
        <v>18</v>
      </c>
      <c r="R8" s="22" t="s">
        <v>33</v>
      </c>
      <c r="S8" s="23" t="s">
        <v>24</v>
      </c>
      <c r="T8" s="24" t="s">
        <v>25</v>
      </c>
      <c r="U8" s="22" t="s">
        <v>33</v>
      </c>
      <c r="V8" s="23" t="s">
        <v>22</v>
      </c>
      <c r="W8" s="24" t="s">
        <v>23</v>
      </c>
      <c r="X8" s="22" t="s">
        <v>33</v>
      </c>
      <c r="Y8" s="23" t="s">
        <v>20</v>
      </c>
      <c r="Z8" s="24" t="s">
        <v>21</v>
      </c>
      <c r="AA8" s="22" t="s">
        <v>33</v>
      </c>
      <c r="AB8" s="23" t="s">
        <v>66</v>
      </c>
      <c r="AC8" s="24" t="s">
        <v>67</v>
      </c>
    </row>
    <row r="9" spans="1:29" x14ac:dyDescent="0.35">
      <c r="A9" s="31" t="s">
        <v>11</v>
      </c>
      <c r="B9" s="16"/>
      <c r="C9" s="16"/>
      <c r="D9" s="16"/>
      <c r="E9" s="16"/>
      <c r="F9" s="29"/>
      <c r="G9" s="14"/>
      <c r="H9" s="30"/>
      <c r="I9" s="29"/>
      <c r="J9" s="14"/>
      <c r="K9" s="30"/>
      <c r="L9" s="29"/>
      <c r="M9" s="14"/>
      <c r="N9" s="30"/>
      <c r="O9" s="28"/>
      <c r="P9" s="13"/>
      <c r="Q9" s="15"/>
      <c r="R9" s="28"/>
      <c r="S9" s="13"/>
      <c r="T9" s="15"/>
      <c r="U9" s="28"/>
      <c r="V9" s="13"/>
      <c r="W9" s="15"/>
      <c r="X9" s="28"/>
      <c r="Y9" s="13"/>
      <c r="Z9" s="15"/>
      <c r="AA9" s="28"/>
      <c r="AB9" s="13"/>
      <c r="AC9" s="15"/>
    </row>
    <row r="10" spans="1:29" ht="33" customHeight="1" x14ac:dyDescent="0.35">
      <c r="A10" s="17" t="s">
        <v>15</v>
      </c>
      <c r="B10" s="58"/>
      <c r="C10" s="41">
        <f>'Firm demography (areas)'!C10</f>
        <v>4543</v>
      </c>
      <c r="D10" s="55">
        <f>('Firm demography (areas)'!D10-'Firm demography (areas)'!E10)/'Firm demography (areas)'!E$18</f>
        <v>3.0754459396612508E-2</v>
      </c>
      <c r="E10" s="55">
        <f>('Firm demography (areas)'!F10-'Firm demography (areas)'!G10)/'Firm demography (areas)'!G$18</f>
        <v>1.7254302041641294E-2</v>
      </c>
      <c r="F10" s="41">
        <f>'Firm demography (areas)'!H10</f>
        <v>4314</v>
      </c>
      <c r="G10" s="55">
        <f>('Firm demography (areas)'!I10-'Firm demography (areas)'!J10)/'Firm demography (areas)'!J$18</f>
        <v>5.4438806838380246E-2</v>
      </c>
      <c r="H10" s="55">
        <f>('Firm demography (areas)'!K10-'Firm demography (areas)'!L10)/'Firm demography (areas)'!L$18</f>
        <v>5.4193704494867045E-2</v>
      </c>
      <c r="I10" s="41">
        <f>'Firm demography (areas)'!M10</f>
        <v>4023</v>
      </c>
      <c r="J10" s="55">
        <f>('Firm demography (areas)'!N10-'Firm demography (areas)'!O10)/'Firm demography (areas)'!O$18</f>
        <v>9.6979410273602962E-3</v>
      </c>
      <c r="K10" s="55">
        <f>('Firm demography (areas)'!P10-'Firm demography (areas)'!Q10)/'Firm demography (areas)'!Q$18</f>
        <v>5.781515329393061E-2</v>
      </c>
      <c r="L10" s="41">
        <f>'Firm demography (areas)'!R10</f>
        <v>4014</v>
      </c>
      <c r="M10" s="55">
        <f>('Firm demography (areas)'!S10-'Firm demography (areas)'!T10)/'Firm demography (areas)'!T$18</f>
        <v>6.6180945591124862E-2</v>
      </c>
      <c r="N10" s="55">
        <f>('Firm demography (areas)'!U10-'Firm demography (areas)'!V10)/'Firm demography (areas)'!V$18</f>
        <v>-2.2815086853015796E-3</v>
      </c>
      <c r="O10" s="41">
        <f>'Firm demography (areas)'!W10</f>
        <v>3693</v>
      </c>
      <c r="P10" s="55">
        <f>('Firm demography (areas)'!X10-'Firm demography (areas)'!Y10)/'Firm demography (areas)'!Y$18</f>
        <v>7.308495014300069E-2</v>
      </c>
      <c r="Q10" s="55">
        <f>('Firm demography (areas)'!Z10-'Firm demography (areas)'!AA10)/'Firm demography (areas)'!AA$18</f>
        <v>9.77539016992446E-3</v>
      </c>
      <c r="R10" s="41">
        <f>'Firm demography (areas)'!AB10</f>
        <v>3115</v>
      </c>
      <c r="S10" s="55">
        <f>('Firm demography (areas)'!AC10-'Firm demography (areas)'!AD10)/'Firm demography (areas)'!AD$18</f>
        <v>7.9213184476342374E-2</v>
      </c>
      <c r="T10" s="55">
        <f>('Firm demography (areas)'!AE10-'Firm demography (areas)'!AF10)/'Firm demography (areas)'!AF$18</f>
        <v>4.5561827140526666E-2</v>
      </c>
      <c r="U10" s="41">
        <f>'Firm demography (areas)'!AG10</f>
        <v>2703</v>
      </c>
      <c r="V10" s="55">
        <f>('Firm demography (areas)'!AH10-'Firm demography (areas)'!AI10)/'Firm demography (areas)'!AI$18</f>
        <v>-2.318828201733783E-2</v>
      </c>
      <c r="W10" s="55">
        <f>('Firm demography (areas)'!AJ10-'Firm demography (areas)'!AK10)/'Firm demography (areas)'!AK$18</f>
        <v>5.4379515090239701E-2</v>
      </c>
      <c r="X10" s="41">
        <f>'Firm demography (areas)'!AL10</f>
        <v>2351</v>
      </c>
      <c r="Y10" s="55">
        <f>('Firm demography (areas)'!AM10-'Firm demography (areas)'!AN10)/'Firm demography (areas)'!AN$18</f>
        <v>6.8528273740151968E-2</v>
      </c>
      <c r="Z10" s="55">
        <f>('Firm demography (areas)'!AO10-'Firm demography (areas)'!AP10)/'Firm demography (areas)'!AP$18</f>
        <v>-1.3488179163646632E-2</v>
      </c>
      <c r="AA10" s="41">
        <f>'Firm demography (areas)'!AQ10</f>
        <v>2051</v>
      </c>
      <c r="AB10" s="55">
        <f>('Firm demography (areas)'!AR10-'Firm demography (areas)'!AS10)/'Firm demography (areas)'!AS$18</f>
        <v>0.10877052462955547</v>
      </c>
      <c r="AC10" s="55">
        <f>('Firm demography (areas)'!AT10-'Firm demography (areas)'!AU10)/'Firm demography (areas)'!AU$18</f>
        <v>0.10731266508312455</v>
      </c>
    </row>
    <row r="11" spans="1:29" x14ac:dyDescent="0.35">
      <c r="A11" s="32" t="s">
        <v>12</v>
      </c>
      <c r="B11" s="44"/>
      <c r="C11" s="45"/>
      <c r="D11" s="46"/>
      <c r="E11" s="46"/>
      <c r="F11" s="45"/>
      <c r="G11" s="46"/>
      <c r="H11" s="46"/>
      <c r="I11" s="45"/>
      <c r="J11" s="46"/>
      <c r="K11" s="46"/>
      <c r="L11" s="45"/>
      <c r="M11" s="46"/>
      <c r="N11" s="46"/>
      <c r="O11" s="45"/>
      <c r="P11" s="46"/>
      <c r="Q11" s="46"/>
      <c r="R11" s="45"/>
      <c r="S11" s="46"/>
      <c r="T11" s="46"/>
      <c r="U11" s="45"/>
      <c r="V11" s="46"/>
      <c r="W11" s="46"/>
      <c r="X11" s="45"/>
      <c r="Y11" s="46"/>
      <c r="Z11" s="46"/>
      <c r="AA11" s="45"/>
      <c r="AB11" s="46"/>
      <c r="AC11" s="46"/>
    </row>
    <row r="12" spans="1:29" ht="39" customHeight="1" x14ac:dyDescent="0.35">
      <c r="A12" s="17" t="s">
        <v>34</v>
      </c>
      <c r="B12" s="58"/>
      <c r="C12" s="41">
        <f>'Firm demography (areas)'!C12</f>
        <v>526</v>
      </c>
      <c r="D12" s="55">
        <f>('Firm demography (areas)'!D12)/'Firm demography (areas)'!E$18</f>
        <v>4.3506308414720134E-2</v>
      </c>
      <c r="E12" s="55">
        <f>('Firm demography (areas)'!F12)/'Firm demography (areas)'!G$18</f>
        <v>4.355489224620087E-2</v>
      </c>
      <c r="F12" s="41">
        <f>'Firm demography (areas)'!H12</f>
        <v>548</v>
      </c>
      <c r="G12" s="55">
        <f>('Firm demography (areas)'!I12)/'Firm demography (areas)'!J$18</f>
        <v>3.7262062502019841E-2</v>
      </c>
      <c r="H12" s="55">
        <f>('Firm demography (areas)'!K12)/'Firm demography (areas)'!L$18</f>
        <v>2.0189104651981024E-2</v>
      </c>
      <c r="I12" s="41">
        <f>'Firm demography (areas)'!M12</f>
        <v>709</v>
      </c>
      <c r="J12" s="55">
        <f>('Firm demography (areas)'!N12)/'Firm demography (areas)'!O$18</f>
        <v>2.2012527188578344E-2</v>
      </c>
      <c r="K12" s="55">
        <f>('Firm demography (areas)'!P12)/'Firm demography (areas)'!Q$18</f>
        <v>1.4419813933884092E-2</v>
      </c>
      <c r="L12" s="41">
        <f>'Firm demography (areas)'!R12</f>
        <v>497</v>
      </c>
      <c r="M12" s="55">
        <f>('Firm demography (areas)'!S12)/'Firm demography (areas)'!T$18</f>
        <v>1.751030273522405E-2</v>
      </c>
      <c r="N12" s="55">
        <f>('Firm demography (areas)'!U12)/'Firm demography (areas)'!V$18</f>
        <v>1.0829890205055166E-2</v>
      </c>
      <c r="O12" s="41">
        <f>'Firm demography (areas)'!W12</f>
        <v>879</v>
      </c>
      <c r="P12" s="55">
        <f>('Firm demography (areas)'!X12)/'Firm demography (areas)'!Y$18</f>
        <v>3.8243023884981062E-2</v>
      </c>
      <c r="Q12" s="55">
        <f>('Firm demography (areas)'!Z12)/'Firm demography (areas)'!AA$18</f>
        <v>1.9744781925313235E-2</v>
      </c>
      <c r="R12" s="41">
        <f>'Firm demography (areas)'!AB12</f>
        <v>578</v>
      </c>
      <c r="S12" s="55">
        <f>('Firm demography (areas)'!AC12)/'Firm demography (areas)'!AD$18</f>
        <v>2.1222753854332803E-2</v>
      </c>
      <c r="T12" s="55">
        <f>('Firm demography (areas)'!AE12)/'Firm demography (areas)'!AF$18</f>
        <v>1.1640140295561733E-2</v>
      </c>
      <c r="U12" s="41">
        <f>'Firm demography (areas)'!AG12</f>
        <v>412</v>
      </c>
      <c r="V12" s="55">
        <f>('Firm demography (areas)'!AH12)/'Firm demography (areas)'!AI$18</f>
        <v>2.7266515779134817E-2</v>
      </c>
      <c r="W12" s="55">
        <f>('Firm demography (areas)'!AJ12)/'Firm demography (areas)'!AK$18</f>
        <v>1.3558221829240042E-2</v>
      </c>
      <c r="X12" s="41">
        <f>'Firm demography (areas)'!AL12</f>
        <v>352</v>
      </c>
      <c r="Y12" s="55">
        <f>('Firm demography (areas)'!AM12)/'Firm demography (areas)'!AN$18</f>
        <v>2.3122465153139714E-2</v>
      </c>
      <c r="Z12" s="55">
        <f>('Firm demography (areas)'!AO12)/'Firm demography (areas)'!AP$18</f>
        <v>1.6073251512362999E-2</v>
      </c>
      <c r="AA12" s="41">
        <f>'Firm demography (areas)'!AQ12</f>
        <v>300</v>
      </c>
      <c r="AB12" s="55">
        <f>('Firm demography (areas)'!AR12)/'Firm demography (areas)'!AS$18</f>
        <v>3.6657322119877184E-2</v>
      </c>
      <c r="AC12" s="55">
        <f>('Firm demography (areas)'!AT12)/'Firm demography (areas)'!AU$18</f>
        <v>2.0358049491685262E-2</v>
      </c>
    </row>
    <row r="13" spans="1:29" x14ac:dyDescent="0.35">
      <c r="A13" s="32" t="s">
        <v>13</v>
      </c>
      <c r="B13" s="44"/>
      <c r="C13" s="45"/>
      <c r="D13" s="46"/>
      <c r="E13" s="46"/>
      <c r="F13" s="45"/>
      <c r="G13" s="46"/>
      <c r="H13" s="46"/>
      <c r="I13" s="45"/>
      <c r="J13" s="46"/>
      <c r="K13" s="46"/>
      <c r="L13" s="45"/>
      <c r="M13" s="46"/>
      <c r="N13" s="46"/>
      <c r="O13" s="45"/>
      <c r="P13" s="46"/>
      <c r="Q13" s="46"/>
      <c r="R13" s="45"/>
      <c r="S13" s="46"/>
      <c r="T13" s="46"/>
      <c r="U13" s="45"/>
      <c r="V13" s="46"/>
      <c r="W13" s="46"/>
      <c r="X13" s="45"/>
      <c r="Y13" s="46"/>
      <c r="Z13" s="46"/>
      <c r="AA13" s="45"/>
      <c r="AB13" s="46"/>
      <c r="AC13" s="46"/>
    </row>
    <row r="14" spans="1:29" ht="29.25" customHeight="1" x14ac:dyDescent="0.35">
      <c r="A14" s="17" t="s">
        <v>31</v>
      </c>
      <c r="B14" s="40"/>
      <c r="C14" s="41">
        <f>'Firm demography (areas)'!C14</f>
        <v>73</v>
      </c>
      <c r="D14" s="55">
        <f>('Firm demography (areas)'!D14)/'Firm demography (areas)'!E$18</f>
        <v>2.650884378234844E-2</v>
      </c>
      <c r="E14" s="55">
        <f>('Firm demography (areas)'!F14)/'Firm demography (areas)'!G$18</f>
        <v>1.688309453342204E-2</v>
      </c>
      <c r="F14" s="41">
        <f>'Firm demography (areas)'!H14</f>
        <v>33</v>
      </c>
      <c r="G14" s="55">
        <f>('Firm demography (areas)'!I14)/'Firm demography (areas)'!J$18</f>
        <v>8.806515205377629E-3</v>
      </c>
      <c r="H14" s="55">
        <f>('Firm demography (areas)'!K14)/'Firm demography (areas)'!L$18</f>
        <v>6.2613499209697776E-2</v>
      </c>
      <c r="I14" s="41">
        <f>'Firm demography (areas)'!M14</f>
        <v>44</v>
      </c>
      <c r="J14" s="55">
        <f>('Firm demography (areas)'!N14)/'Firm demography (areas)'!O$18</f>
        <v>3.4834088344481333E-3</v>
      </c>
      <c r="K14" s="55">
        <f>('Firm demography (areas)'!P14)/'Firm demography (areas)'!Q$18</f>
        <v>3.7627728202437754E-3</v>
      </c>
      <c r="L14" s="41">
        <f>'Firm demography (areas)'!R14</f>
        <v>31</v>
      </c>
      <c r="M14" s="55">
        <f>('Firm demography (areas)'!S14)/'Firm demography (areas)'!T$18</f>
        <v>1.478029525813351E-3</v>
      </c>
      <c r="N14" s="55">
        <f>('Firm demography (areas)'!U14)/'Firm demography (areas)'!V$18</f>
        <v>1.2298479474935897E-3</v>
      </c>
      <c r="O14" s="48"/>
      <c r="P14" s="48"/>
      <c r="Q14" s="48"/>
      <c r="R14" s="48"/>
      <c r="S14" s="48"/>
      <c r="T14" s="48"/>
      <c r="U14" s="48"/>
      <c r="V14" s="48"/>
      <c r="W14" s="48"/>
      <c r="X14" s="48"/>
      <c r="Y14" s="48"/>
      <c r="Z14" s="48"/>
      <c r="AA14" s="48"/>
      <c r="AB14" s="48"/>
      <c r="AC14" s="48"/>
    </row>
    <row r="15" spans="1:29" ht="29.25" customHeight="1" x14ac:dyDescent="0.35">
      <c r="A15" s="17" t="s">
        <v>26</v>
      </c>
      <c r="B15" s="40"/>
      <c r="C15" s="41">
        <f>'Firm demography (areas)'!C15</f>
        <v>112</v>
      </c>
      <c r="D15" s="55">
        <f>-('Firm demography (areas)'!E15)/'Firm demography (areas)'!E$18</f>
        <v>-9.4063639227688015E-3</v>
      </c>
      <c r="E15" s="55">
        <f>-('Firm demography (areas)'!G15)/'Firm demography (areas)'!G$18</f>
        <v>-6.1624547295637232E-3</v>
      </c>
      <c r="F15" s="41">
        <f>'Firm demography (areas)'!H15</f>
        <v>61</v>
      </c>
      <c r="G15" s="55">
        <f>-('Firm demography (areas)'!J15)/'Firm demography (areas)'!J$18</f>
        <v>-3.3287011601977829E-3</v>
      </c>
      <c r="H15" s="55">
        <f>-('Firm demography (areas)'!L15)/'Firm demography (areas)'!L$18</f>
        <v>-2.9563599268008539E-3</v>
      </c>
      <c r="I15" s="41">
        <f>'Firm demography (areas)'!M15</f>
        <v>91</v>
      </c>
      <c r="J15" s="55">
        <f>-('Firm demography (areas)'!O15)/'Firm demography (areas)'!O$18</f>
        <v>-6.1981781608255512E-3</v>
      </c>
      <c r="K15" s="55">
        <f>-('Firm demography (areas)'!Q15)/'Firm demography (areas)'!Q$18</f>
        <v>-5.7928517709609105E-3</v>
      </c>
      <c r="L15" s="41">
        <f>'Firm demography (areas)'!R15</f>
        <v>122</v>
      </c>
      <c r="M15" s="55">
        <f>-('Firm demography (areas)'!T15)/'Firm demography (areas)'!T$18</f>
        <v>-5.1817976316750423E-3</v>
      </c>
      <c r="N15" s="55">
        <f>-('Firm demography (areas)'!V15)/'Firm demography (areas)'!V$18</f>
        <v>-3.7357630504538256E-3</v>
      </c>
      <c r="O15" s="48"/>
      <c r="P15" s="48"/>
      <c r="Q15" s="48"/>
      <c r="R15" s="48"/>
      <c r="S15" s="48"/>
      <c r="T15" s="48"/>
      <c r="U15" s="48"/>
      <c r="V15" s="48"/>
      <c r="W15" s="48"/>
      <c r="X15" s="48"/>
      <c r="Y15" s="48"/>
      <c r="Z15" s="48"/>
      <c r="AA15" s="48"/>
      <c r="AB15" s="48"/>
      <c r="AC15" s="48"/>
    </row>
    <row r="16" spans="1:29" x14ac:dyDescent="0.35">
      <c r="A16" s="32" t="s">
        <v>14</v>
      </c>
      <c r="B16" s="44"/>
      <c r="C16" s="45"/>
      <c r="D16" s="46"/>
      <c r="E16" s="46"/>
      <c r="F16" s="45"/>
      <c r="G16" s="46"/>
      <c r="H16" s="46"/>
      <c r="I16" s="45"/>
      <c r="J16" s="46"/>
      <c r="K16" s="46"/>
      <c r="L16" s="45"/>
      <c r="M16" s="46"/>
      <c r="N16" s="46"/>
      <c r="O16" s="45"/>
      <c r="P16" s="46"/>
      <c r="Q16" s="46"/>
      <c r="R16" s="45"/>
      <c r="S16" s="46"/>
      <c r="T16" s="46"/>
      <c r="U16" s="45"/>
      <c r="V16" s="46"/>
      <c r="W16" s="46"/>
      <c r="X16" s="45"/>
      <c r="Y16" s="46"/>
      <c r="Z16" s="46"/>
      <c r="AA16" s="45"/>
      <c r="AB16" s="46"/>
      <c r="AC16" s="46"/>
    </row>
    <row r="17" spans="1:31" ht="28.5" customHeight="1" x14ac:dyDescent="0.35">
      <c r="A17" s="18" t="s">
        <v>32</v>
      </c>
      <c r="B17" s="40"/>
      <c r="C17" s="41">
        <f>'Firm demography (areas)'!C17</f>
        <v>240</v>
      </c>
      <c r="D17" s="55">
        <f>-('Firm demography (areas)'!E17)/'Firm demography (areas)'!E$18</f>
        <v>-5.5673072595526354E-2</v>
      </c>
      <c r="E17" s="55">
        <f>-('Firm demography (areas)'!G17)/'Firm demography (areas)'!G$18</f>
        <v>-0.23657283711577112</v>
      </c>
      <c r="F17" s="41">
        <f>'Firm demography (areas)'!H17</f>
        <v>401</v>
      </c>
      <c r="G17" s="55">
        <f>-('Firm demography (areas)'!J17)/'Firm demography (areas)'!J$18</f>
        <v>-2.0085318165659439E-2</v>
      </c>
      <c r="H17" s="55">
        <f>-('Firm demography (areas)'!L17)/'Firm demography (areas)'!L$18</f>
        <v>-1.0174220386711071E-2</v>
      </c>
      <c r="I17" s="41">
        <f>'Firm demography (areas)'!M17</f>
        <v>428</v>
      </c>
      <c r="J17" s="55">
        <f>-('Firm demography (areas)'!O17)/'Firm demography (areas)'!O$18</f>
        <v>-1.6910069177555727E-2</v>
      </c>
      <c r="K17" s="55">
        <f>-('Firm demography (areas)'!Q17)/'Firm demography (areas)'!Q$18</f>
        <v>-9.0148291660265539E-3</v>
      </c>
      <c r="L17" s="41">
        <f>'Firm demography (areas)'!R17</f>
        <v>436</v>
      </c>
      <c r="M17" s="55">
        <f>-('Firm demography (areas)'!T17)/'Firm demography (areas)'!T$18</f>
        <v>-1.6727816515675807E-2</v>
      </c>
      <c r="N17" s="55">
        <f>-('Firm demography (areas)'!V17)/'Firm demography (areas)'!V$18</f>
        <v>-1.1304245234252325E-2</v>
      </c>
      <c r="O17" s="41">
        <f>'Firm demography (areas)'!W17</f>
        <v>0</v>
      </c>
      <c r="P17" s="55">
        <f>-('Firm demography (areas)'!Y17)/'Firm demography (areas)'!Y$18</f>
        <v>0</v>
      </c>
      <c r="Q17" s="55">
        <f>-('Firm demography (areas)'!AA17)/'Firm demography (areas)'!AA$18</f>
        <v>0</v>
      </c>
      <c r="R17" s="41">
        <f>'Firm demography (areas)'!AB17</f>
        <v>0</v>
      </c>
      <c r="S17" s="55">
        <f>-('Firm demography (areas)'!AD17)/'Firm demography (areas)'!AD$18</f>
        <v>0</v>
      </c>
      <c r="T17" s="55">
        <f>-('Firm demography (areas)'!AF17)/'Firm demography (areas)'!AF$18</f>
        <v>0</v>
      </c>
      <c r="U17" s="41">
        <f>'Firm demography (areas)'!AG17</f>
        <v>0</v>
      </c>
      <c r="V17" s="55">
        <f>-('Firm demography (areas)'!AI17)/'Firm demography (areas)'!AI$18</f>
        <v>0</v>
      </c>
      <c r="W17" s="55">
        <f>-('Firm demography (areas)'!AK17)/'Firm demography (areas)'!AK$18</f>
        <v>0</v>
      </c>
      <c r="X17" s="41">
        <f>'Firm demography (areas)'!AL17</f>
        <v>0</v>
      </c>
      <c r="Y17" s="55">
        <f>-('Firm demography (areas)'!AN17)/'Firm demography (areas)'!AN$18</f>
        <v>0</v>
      </c>
      <c r="Z17" s="55">
        <f>-('Firm demography (areas)'!AP17)/'Firm demography (areas)'!AP$18</f>
        <v>0</v>
      </c>
      <c r="AA17" s="41">
        <f>'Firm demography (areas)'!AQ17</f>
        <v>0</v>
      </c>
      <c r="AB17" s="55">
        <f>-('Firm demography (areas)'!AS17)/'Firm demography (areas)'!AS$18</f>
        <v>0</v>
      </c>
      <c r="AC17" s="55">
        <f>-('Firm demography (areas)'!AU17)/'Firm demography (areas)'!AU$18</f>
        <v>0</v>
      </c>
    </row>
    <row r="18" spans="1:31" ht="21.75" customHeight="1" x14ac:dyDescent="0.35">
      <c r="A18" s="50" t="s">
        <v>55</v>
      </c>
      <c r="B18" s="51"/>
      <c r="C18" s="56">
        <f>'Firm demography (areas)'!C18</f>
        <v>5142</v>
      </c>
      <c r="D18" s="57">
        <f>('Firm demography (areas)'!D18-'Firm demography (areas)'!E18)/'Firm demography (areas)'!E$18</f>
        <v>3.5690175075385931E-2</v>
      </c>
      <c r="E18" s="57">
        <f>('Firm demography (areas)'!F18-'Firm demography (areas)'!G18)/'Firm demography (areas)'!G$18</f>
        <v>-0.16504300302407063</v>
      </c>
      <c r="F18" s="56">
        <f>'Firm demography (areas)'!H18</f>
        <v>4895</v>
      </c>
      <c r="G18" s="57">
        <f>('Firm demography (areas)'!I18-'Firm demography (areas)'!J18)/'Firm demography (areas)'!J$18</f>
        <v>7.7093365219920496E-2</v>
      </c>
      <c r="H18" s="57">
        <f>('Firm demography (areas)'!K18-'Firm demography (areas)'!L18)/'Firm demography (areas)'!L$18</f>
        <v>0.12386572804303392</v>
      </c>
      <c r="I18" s="56">
        <f>'Firm demography (areas)'!M18</f>
        <v>4776</v>
      </c>
      <c r="J18" s="57">
        <f>('Firm demography (areas)'!N18-'Firm demography (areas)'!O18)/'Firm demography (areas)'!O$18</f>
        <v>1.2085629712005495E-2</v>
      </c>
      <c r="K18" s="57">
        <f>('Firm demography (areas)'!P18-'Firm demography (areas)'!Q18)/'Firm demography (areas)'!Q$18</f>
        <v>6.1190059111071012E-2</v>
      </c>
      <c r="L18" s="56">
        <f>'Firm demography (areas)'!R18</f>
        <v>4542</v>
      </c>
      <c r="M18" s="57">
        <f>('Firm demography (areas)'!S18-'Firm demography (areas)'!T18)/'Firm demography (areas)'!T$18</f>
        <v>6.3259663704811425E-2</v>
      </c>
      <c r="N18" s="57">
        <f>('Firm demography (areas)'!U18-'Firm demography (areas)'!V18)/'Firm demography (areas)'!V$18</f>
        <v>-5.2617788174589755E-3</v>
      </c>
      <c r="O18" s="56">
        <f>'Firm demography (areas)'!W18</f>
        <v>4572</v>
      </c>
      <c r="P18" s="57">
        <f>('Firm demography (areas)'!X18-'Firm demography (areas)'!Y18)/'Firm demography (areas)'!Y$18</f>
        <v>0.11132797402798175</v>
      </c>
      <c r="Q18" s="57">
        <f>('Firm demography (areas)'!Z18-'Firm demography (areas)'!AA18)/'Firm demography (areas)'!AA$18</f>
        <v>2.9520172095237694E-2</v>
      </c>
      <c r="R18" s="56">
        <f>'Firm demography (areas)'!AB18</f>
        <v>3693</v>
      </c>
      <c r="S18" s="57">
        <f>('Firm demography (areas)'!AC18-'Firm demography (areas)'!AD18)/'Firm demography (areas)'!AD$18</f>
        <v>0.10043593833067517</v>
      </c>
      <c r="T18" s="57">
        <f>('Firm demography (areas)'!AE18-'Firm demography (areas)'!AF18)/'Firm demography (areas)'!AF$18</f>
        <v>5.7201967436088394E-2</v>
      </c>
      <c r="U18" s="56">
        <f>'Firm demography (areas)'!AG18</f>
        <v>3115</v>
      </c>
      <c r="V18" s="57">
        <f>('Firm demography (areas)'!AH18-'Firm demography (areas)'!AI18)/'Firm demography (areas)'!AI$18</f>
        <v>4.0782337617969854E-3</v>
      </c>
      <c r="W18" s="57">
        <f>('Firm demography (areas)'!AJ18-'Firm demography (areas)'!AK18)/'Firm demography (areas)'!AK$18</f>
        <v>6.7937736919479741E-2</v>
      </c>
      <c r="X18" s="56">
        <f>'Firm demography (areas)'!AL18</f>
        <v>2703</v>
      </c>
      <c r="Y18" s="57">
        <f>('Firm demography (areas)'!AM18-'Firm demography (areas)'!AN18)/'Firm demography (areas)'!AN$18</f>
        <v>9.1650738893291686E-2</v>
      </c>
      <c r="Z18" s="57">
        <f>('Firm demography (areas)'!AO18-'Firm demography (areas)'!AP18)/'Firm demography (areas)'!AP$18</f>
        <v>2.5850723487163682E-3</v>
      </c>
      <c r="AA18" s="56">
        <f>'Firm demography (areas)'!AQ18</f>
        <v>2351</v>
      </c>
      <c r="AB18" s="57">
        <f>('Firm demography (areas)'!AR18-'Firm demography (areas)'!AS18)/'Firm demography (areas)'!AS$18</f>
        <v>0.14542784674943265</v>
      </c>
      <c r="AC18" s="57">
        <f>('Firm demography (areas)'!AT18-'Firm demography (areas)'!AU18)/'Firm demography (areas)'!AU$18</f>
        <v>0.1276707145748098</v>
      </c>
    </row>
    <row r="19" spans="1:31" ht="19" customHeight="1" x14ac:dyDescent="0.35">
      <c r="A19" s="63" t="s">
        <v>35</v>
      </c>
      <c r="B19" s="64"/>
      <c r="C19" s="65"/>
      <c r="D19" s="66"/>
      <c r="E19" s="66"/>
      <c r="F19" s="65"/>
      <c r="G19" s="66"/>
      <c r="H19" s="66"/>
      <c r="I19" s="65"/>
      <c r="J19" s="66"/>
      <c r="K19" s="66"/>
      <c r="L19" s="65"/>
      <c r="M19" s="66"/>
      <c r="N19" s="66"/>
      <c r="O19" s="65"/>
      <c r="P19" s="66"/>
      <c r="Q19" s="66"/>
      <c r="R19" s="65"/>
      <c r="S19" s="66"/>
      <c r="T19" s="66"/>
      <c r="U19" s="65"/>
      <c r="V19" s="66"/>
      <c r="W19" s="66"/>
      <c r="X19" s="65"/>
      <c r="Y19" s="66"/>
      <c r="Z19" s="66"/>
      <c r="AA19" s="65"/>
      <c r="AB19" s="66"/>
      <c r="AC19" s="66"/>
    </row>
    <row r="20" spans="1:31" ht="24.75" customHeight="1" x14ac:dyDescent="0.35">
      <c r="A20" s="67" t="s">
        <v>19</v>
      </c>
      <c r="B20" s="68"/>
      <c r="C20" s="69"/>
      <c r="D20" s="57">
        <f>('Firm demography (areas)'!D10/'Firm demography (areas)'!E10)-1</f>
        <v>3.2895264686532144E-2</v>
      </c>
      <c r="E20" s="57">
        <f>('Firm demography (areas)'!F10/'Firm demography (areas)'!G10)-1</f>
        <v>2.278503389348141E-2</v>
      </c>
      <c r="F20" s="69"/>
      <c r="G20" s="57">
        <f>('Firm demography (areas)'!I10/'Firm demography (areas)'!J10)-1</f>
        <v>5.5743997882092167E-2</v>
      </c>
      <c r="H20" s="57">
        <f>('Firm demography (areas)'!K10/'Firm demography (areas)'!L10)-1</f>
        <v>5.4914767256729391E-2</v>
      </c>
      <c r="I20" s="69"/>
      <c r="J20" s="57">
        <f>('Firm demography (areas)'!N10/'Firm demography (areas)'!O10)-1</f>
        <v>9.9273445608865085E-3</v>
      </c>
      <c r="K20" s="57">
        <f>('Firm demography (areas)'!P10/'Firm demography (areas)'!Q10)-1</f>
        <v>5.8684129154515707E-2</v>
      </c>
      <c r="L20" s="69"/>
      <c r="M20" s="57">
        <f>('Firm demography (areas)'!S10/'Firm demography (areas)'!T10)-1</f>
        <v>6.7663425127557852E-2</v>
      </c>
      <c r="N20" s="57">
        <f>('Firm demography (areas)'!U10/'Firm demography (areas)'!V10)-1</f>
        <v>-2.3163465567046515E-3</v>
      </c>
      <c r="O20" s="69"/>
      <c r="P20" s="57">
        <f>('Firm demography (areas)'!X10/'Firm demography (areas)'!Y10)-1</f>
        <v>7.3084950143000649E-2</v>
      </c>
      <c r="Q20" s="57">
        <f>('Firm demography (areas)'!Z10/'Firm demography (areas)'!AA10)-1</f>
        <v>9.7753901699244583E-3</v>
      </c>
      <c r="R20" s="69"/>
      <c r="S20" s="57">
        <f>('Firm demography (areas)'!AC10/'Firm demography (areas)'!AD10)-1</f>
        <v>7.9213184476342402E-2</v>
      </c>
      <c r="T20" s="57">
        <f>('Firm demography (areas)'!AE10/'Firm demography (areas)'!AF10)-1</f>
        <v>4.5561827140526701E-2</v>
      </c>
      <c r="U20" s="69"/>
      <c r="V20" s="57">
        <f>('Firm demography (areas)'!AH10/'Firm demography (areas)'!AI10)-1</f>
        <v>-2.3188282017337802E-2</v>
      </c>
      <c r="W20" s="57">
        <f>('Firm demography (areas)'!AJ10/'Firm demography (areas)'!AK10)-1</f>
        <v>5.4379515090239749E-2</v>
      </c>
      <c r="X20" s="69"/>
      <c r="Y20" s="57">
        <f>('Firm demography (areas)'!AM10/'Firm demography (areas)'!AN10)-1</f>
        <v>6.8528273740152024E-2</v>
      </c>
      <c r="Z20" s="57">
        <f>('Firm demography (areas)'!AO10/'Firm demography (areas)'!AP10)-1</f>
        <v>-1.3488179163646641E-2</v>
      </c>
      <c r="AA20" s="69"/>
      <c r="AB20" s="57">
        <f>('Firm demography (areas)'!AR10/'Firm demography (areas)'!AS10)-1</f>
        <v>0.10877052462955539</v>
      </c>
      <c r="AC20" s="57">
        <f>('Firm demography (areas)'!AT10/'Firm demography (areas)'!AU10)-1</f>
        <v>0.10731266508312465</v>
      </c>
    </row>
    <row r="21" spans="1:31" s="11" customFormat="1" x14ac:dyDescent="0.35">
      <c r="A21" s="12"/>
      <c r="B21" s="12"/>
      <c r="C21" s="12"/>
      <c r="D21" s="12"/>
      <c r="E21" s="12"/>
      <c r="F21" s="12"/>
      <c r="G21" s="12"/>
      <c r="H21" s="12"/>
      <c r="I21" s="12"/>
      <c r="J21" s="12"/>
      <c r="K21" s="12"/>
    </row>
    <row r="22" spans="1:31" s="77" customFormat="1" x14ac:dyDescent="0.25">
      <c r="C22" s="86" t="s">
        <v>81</v>
      </c>
      <c r="D22" s="87" t="s">
        <v>82</v>
      </c>
      <c r="E22" s="87" t="s">
        <v>83</v>
      </c>
      <c r="F22" s="78"/>
      <c r="G22" s="78"/>
      <c r="L22" s="79"/>
      <c r="M22" s="79"/>
      <c r="N22" s="79"/>
      <c r="O22" s="79"/>
      <c r="P22" s="79"/>
      <c r="Q22" s="79"/>
      <c r="R22" s="79"/>
      <c r="S22" s="79"/>
      <c r="T22" s="79"/>
      <c r="U22" s="79"/>
      <c r="V22" s="79"/>
      <c r="W22" s="79"/>
      <c r="X22" s="79"/>
      <c r="Y22" s="79"/>
      <c r="Z22" s="79"/>
      <c r="AA22" s="79"/>
      <c r="AB22" s="79"/>
      <c r="AC22" s="79"/>
      <c r="AD22" s="79"/>
      <c r="AE22" s="79"/>
    </row>
    <row r="23" spans="1:31" x14ac:dyDescent="0.35">
      <c r="A23" s="73" t="s">
        <v>59</v>
      </c>
      <c r="D23" s="74">
        <f>(((('Firm demography (areas)'!D10-'Firm demography (areas)'!E10+'Firm demography (areas)'!I10-'Firm demography (areas)'!J10+'Firm demography (areas)'!N10-'Firm demography (areas)'!O10)/'Firm demography (areas)'!O$18)+1)^(1/3))-1</f>
        <v>3.1754461327952344E-2</v>
      </c>
      <c r="E23" s="74">
        <f>(((('Firm demography (areas)'!D10-'Firm demography (areas)'!E10+'Firm demography (areas)'!I10-'Firm demography (areas)'!J10+'Firm demography (areas)'!N10-'Firm demography (areas)'!O10+'Firm demography (areas)'!S10-'Firm demography (areas)'!T10+'Firm demography (areas)'!X10-'Firm demography (areas)'!Y10+'Firm demography (areas)'!AC10-'Firm demography (areas)'!AD10)/'Firm demography (areas)'!AD$18)+1)^(1/6))-1</f>
        <v>5.3666788095227069E-2</v>
      </c>
      <c r="G23" s="74"/>
      <c r="H23" s="74"/>
    </row>
    <row r="24" spans="1:31" x14ac:dyDescent="0.35">
      <c r="A24" s="73" t="s">
        <v>64</v>
      </c>
      <c r="D24" s="74">
        <f>(((('Firm demography (areas)'!D12+'Firm demography (areas)'!I12+'Firm demography (areas)'!N12)/'Firm demography (areas)'!O$18)+1)^(1/3))-1</f>
        <v>3.4512397835944064E-2</v>
      </c>
      <c r="E24" s="74">
        <f>(((('Firm demography (areas)'!D12+'Firm demography (areas)'!I12+'Firm demography (areas)'!N12+'Firm demography (areas)'!S12+'Firm demography (areas)'!X12+'Firm demography (areas)'!AC12)/'Firm demography (areas)'!AD$18)+1)^(1/6))-1</f>
        <v>3.4268396316760485E-2</v>
      </c>
      <c r="G24" s="74"/>
      <c r="H24" s="74"/>
    </row>
    <row r="25" spans="1:31" x14ac:dyDescent="0.35">
      <c r="A25" s="73" t="s">
        <v>60</v>
      </c>
      <c r="D25" s="74">
        <f>-((((('Firm demography (areas)'!E17+'Firm demography (areas)'!J17+'Firm demography (areas)'!O17)/'Firm demography (areas)'!O$18)+1)^(1/3))-1)</f>
        <v>-3.1631543787353777E-2</v>
      </c>
      <c r="E25" s="74">
        <f>-((((('Firm demography (areas)'!E17+'Firm demography (areas)'!J17+'Firm demography (areas)'!O17+'Firm demography (areas)'!T17+'Firm demography (areas)'!Y17+'Firm demography (areas)'!AD17)/'Firm demography (areas)'!AD$18)+1)^(1/6))-1)</f>
        <v>-2.3239525874155564E-2</v>
      </c>
      <c r="G25" s="74"/>
      <c r="H25" s="74"/>
    </row>
    <row r="26" spans="1:31" x14ac:dyDescent="0.35">
      <c r="A26" s="73" t="s">
        <v>61</v>
      </c>
      <c r="D26" s="74">
        <f>(((('Firm demography (areas)'!D14+'Firm demography (areas)'!I14+'Firm demography (areas)'!N14)/'Firm demography (areas)'!O$18)+1)^(1/3))-1</f>
        <v>1.3579408651063885E-2</v>
      </c>
      <c r="E26" s="75" t="s">
        <v>68</v>
      </c>
      <c r="G26" s="74"/>
      <c r="H26" s="75"/>
    </row>
    <row r="27" spans="1:31" x14ac:dyDescent="0.35">
      <c r="A27" s="73" t="s">
        <v>62</v>
      </c>
      <c r="D27" s="74">
        <f>-((((('Firm demography (areas)'!E15+'Firm demography (areas)'!J15+'Firm demography (areas)'!O15)/'Firm demography (areas)'!O$18)+1)^(1/3))-1)</f>
        <v>-6.5638505628400345E-3</v>
      </c>
      <c r="E27" s="75" t="s">
        <v>68</v>
      </c>
      <c r="G27" s="74"/>
      <c r="H27" s="75"/>
    </row>
    <row r="28" spans="1:31" x14ac:dyDescent="0.35">
      <c r="A28" s="73" t="s">
        <v>63</v>
      </c>
      <c r="D28" s="74">
        <f>(((('Firm demography (areas)'!D18-'Firm demography (areas)'!E18+'Firm demography (areas)'!I18-'Firm demography (areas)'!J18+'Firm demography (areas)'!N18-'Firm demography (areas)'!O18)/'Firm demography (areas)'!O$18)+1)^(1/3))-1</f>
        <v>4.1278309519142242E-2</v>
      </c>
      <c r="E28" s="74">
        <f>(((('Firm demography (areas)'!D18-'Firm demography (areas)'!E18+'Firm demography (areas)'!I18-'Firm demography (areas)'!J18+'Firm demography (areas)'!N18-'Firm demography (areas)'!O18+'Firm demography (areas)'!S18-'Firm demography (areas)'!T18+'Firm demography (areas)'!X18-'Firm demography (areas)'!Y18+'Firm demography (areas)'!AC18-'Firm demography (areas)'!AD18)/'Firm demography (areas)'!AD$18)+1)^(1/6))-1</f>
        <v>6.6083289481893459E-2</v>
      </c>
      <c r="G28" s="74"/>
      <c r="H28" s="74"/>
    </row>
    <row r="29" spans="1:31" x14ac:dyDescent="0.35">
      <c r="F29" s="76"/>
    </row>
    <row r="30" spans="1:31" x14ac:dyDescent="0.35">
      <c r="F30" s="74"/>
    </row>
    <row r="32" spans="1:31" x14ac:dyDescent="0.35">
      <c r="F32" s="74"/>
    </row>
    <row r="33" spans="6:6" x14ac:dyDescent="0.35">
      <c r="F33" s="74"/>
    </row>
  </sheetData>
  <mergeCells count="9">
    <mergeCell ref="D7:E7"/>
    <mergeCell ref="J7:K7"/>
    <mergeCell ref="G7:H7"/>
    <mergeCell ref="AB7:AC7"/>
    <mergeCell ref="M7:N7"/>
    <mergeCell ref="P7:Q7"/>
    <mergeCell ref="S7:T7"/>
    <mergeCell ref="V7:W7"/>
    <mergeCell ref="Y7:Z7"/>
  </mergeCells>
  <printOptions horizontalCentered="1" verticalCentered="1"/>
  <pageMargins left="0.11811023622047245" right="0.11811023622047245" top="0.55118110236220474" bottom="0.35433070866141736" header="0.31496062992125984" footer="0.31496062992125984"/>
  <pageSetup paperSize="9"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Explanation</vt:lpstr>
      <vt:lpstr>Firm demography (areas)</vt:lpstr>
      <vt:lpstr>Growth composition 1</vt:lpstr>
      <vt:lpstr>Growth composition 2</vt:lpstr>
      <vt:lpstr>'Firm demography (areas)'!Print_Titles</vt:lpstr>
      <vt:lpstr>'Growth composition 1'!Print_Titles</vt:lpstr>
      <vt:lpstr>'Growth composition 2'!Print_Titles</vt:lpstr>
    </vt:vector>
  </TitlesOfParts>
  <Company>Bureau van Dijk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Alena V. Pivavarava</dc:creator>
  <cp:lastModifiedBy>cosha</cp:lastModifiedBy>
  <cp:lastPrinted>2021-03-09T10:30:33Z</cp:lastPrinted>
  <dcterms:created xsi:type="dcterms:W3CDTF">2015-07-31T08:03:13Z</dcterms:created>
  <dcterms:modified xsi:type="dcterms:W3CDTF">2021-03-10T11:35:27Z</dcterms:modified>
</cp:coreProperties>
</file>